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rella2/Desktop/Trella's Stuff/TGA 2019/Origins/"/>
    </mc:Choice>
  </mc:AlternateContent>
  <xr:revisionPtr revIDLastSave="0" documentId="8_{787341F3-C2D1-F24C-BD08-86A1D7BEE032}" xr6:coauthVersionLast="43" xr6:coauthVersionMax="43" xr10:uidLastSave="{00000000-0000-0000-0000-000000000000}"/>
  <bookViews>
    <workbookView xWindow="0" yWindow="460" windowWidth="28720" windowHeight="17540" xr2:uid="{00000000-000D-0000-FFFF-FFFF00000000}"/>
  </bookViews>
  <sheets>
    <sheet name="Trella v4" sheetId="4" r:id="rId1"/>
    <sheet name="Trella v3" sheetId="3" r:id="rId2"/>
    <sheet name="Trella v2" sheetId="2" r:id="rId3"/>
    <sheet name="Sheet1" sheetId="1" r:id="rId4"/>
    <sheet name="Sheet2" sheetId="5" r:id="rId5"/>
  </sheets>
  <definedNames>
    <definedName name="_xlnm.Print_Area" localSheetId="3">Sheet1!$A$1:$Q$34</definedName>
    <definedName name="_xlnm.Print_Area" localSheetId="2">'Trella v2'!$A$1:$Q$34</definedName>
    <definedName name="_xlnm.Print_Area" localSheetId="1">'Trella v3'!$A$1:$Q$41</definedName>
    <definedName name="_xlnm.Print_Area" localSheetId="0">'Trella v4'!$A$1:$Q$39</definedName>
    <definedName name="_xlnm.Print_Titles" localSheetId="3">Sheet1!$1:$1</definedName>
    <definedName name="_xlnm.Print_Titles" localSheetId="2">'Trella v2'!$1:$1</definedName>
    <definedName name="_xlnm.Print_Titles" localSheetId="1">'Trella v3'!$1:$1</definedName>
    <definedName name="_xlnm.Print_Titles" localSheetId="0">'Trella v4'!$1:$1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13" i="4" l="1"/>
  <c r="G113" i="4"/>
  <c r="F113" i="4"/>
  <c r="D113" i="4"/>
  <c r="H112" i="4"/>
  <c r="G112" i="4"/>
  <c r="F112" i="4"/>
  <c r="D112" i="4"/>
  <c r="D73" i="4"/>
  <c r="F73" i="4"/>
  <c r="G73" i="4"/>
  <c r="I73" i="4" s="1"/>
  <c r="H73" i="4"/>
  <c r="F105" i="4"/>
  <c r="G105" i="4"/>
  <c r="H105" i="4"/>
  <c r="H118" i="4" s="1"/>
  <c r="F106" i="4"/>
  <c r="I106" i="4" s="1"/>
  <c r="G106" i="4"/>
  <c r="H106" i="4"/>
  <c r="F107" i="4"/>
  <c r="G107" i="4"/>
  <c r="H107" i="4"/>
  <c r="F108" i="4"/>
  <c r="G108" i="4"/>
  <c r="H108" i="4"/>
  <c r="F109" i="4"/>
  <c r="G109" i="4"/>
  <c r="H109" i="4"/>
  <c r="F110" i="4"/>
  <c r="G110" i="4"/>
  <c r="H110" i="4"/>
  <c r="F111" i="4"/>
  <c r="G111" i="4"/>
  <c r="G118" i="4" s="1"/>
  <c r="H111" i="4"/>
  <c r="F114" i="4"/>
  <c r="I114" i="4" s="1"/>
  <c r="G114" i="4"/>
  <c r="H114" i="4"/>
  <c r="F115" i="4"/>
  <c r="G115" i="4"/>
  <c r="H115" i="4"/>
  <c r="F116" i="4"/>
  <c r="G116" i="4"/>
  <c r="H116" i="4"/>
  <c r="F117" i="4"/>
  <c r="G117" i="4"/>
  <c r="H117" i="4"/>
  <c r="D105" i="4"/>
  <c r="D106" i="4"/>
  <c r="D107" i="4"/>
  <c r="D108" i="4"/>
  <c r="D109" i="4"/>
  <c r="D110" i="4"/>
  <c r="D111" i="4"/>
  <c r="D114" i="4"/>
  <c r="D115" i="4"/>
  <c r="D116" i="4"/>
  <c r="D117" i="4"/>
  <c r="F91" i="4"/>
  <c r="I91" i="4" s="1"/>
  <c r="F92" i="4"/>
  <c r="I92" i="4" s="1"/>
  <c r="F93" i="4"/>
  <c r="I93" i="4" s="1"/>
  <c r="F94" i="4"/>
  <c r="F95" i="4"/>
  <c r="I95" i="4" s="1"/>
  <c r="F96" i="4"/>
  <c r="F97" i="4"/>
  <c r="F98" i="4"/>
  <c r="I98" i="4" s="1"/>
  <c r="F99" i="4"/>
  <c r="I99" i="4" s="1"/>
  <c r="F100" i="4"/>
  <c r="G91" i="4"/>
  <c r="G92" i="4"/>
  <c r="G93" i="4"/>
  <c r="G94" i="4"/>
  <c r="G95" i="4"/>
  <c r="G96" i="4"/>
  <c r="I96" i="4" s="1"/>
  <c r="G97" i="4"/>
  <c r="G98" i="4"/>
  <c r="G99" i="4"/>
  <c r="G100" i="4"/>
  <c r="H91" i="4"/>
  <c r="H92" i="4"/>
  <c r="H93" i="4"/>
  <c r="H101" i="4" s="1"/>
  <c r="H94" i="4"/>
  <c r="H95" i="4"/>
  <c r="H96" i="4"/>
  <c r="H97" i="4"/>
  <c r="H98" i="4"/>
  <c r="H99" i="4"/>
  <c r="H100" i="4"/>
  <c r="D91" i="4"/>
  <c r="D92" i="4"/>
  <c r="D93" i="4"/>
  <c r="D94" i="4"/>
  <c r="D95" i="4"/>
  <c r="D96" i="4"/>
  <c r="D97" i="4"/>
  <c r="D98" i="4"/>
  <c r="D99" i="4"/>
  <c r="D100" i="4"/>
  <c r="F78" i="4"/>
  <c r="F79" i="4"/>
  <c r="F80" i="4"/>
  <c r="F81" i="4"/>
  <c r="F82" i="4"/>
  <c r="F83" i="4"/>
  <c r="F84" i="4"/>
  <c r="F85" i="4"/>
  <c r="F86" i="4"/>
  <c r="G78" i="4"/>
  <c r="G79" i="4"/>
  <c r="G80" i="4"/>
  <c r="G81" i="4"/>
  <c r="G82" i="4"/>
  <c r="G83" i="4"/>
  <c r="G84" i="4"/>
  <c r="G85" i="4"/>
  <c r="G86" i="4"/>
  <c r="H78" i="4"/>
  <c r="H79" i="4"/>
  <c r="H80" i="4"/>
  <c r="H81" i="4"/>
  <c r="H82" i="4"/>
  <c r="H83" i="4"/>
  <c r="I83" i="4" s="1"/>
  <c r="H84" i="4"/>
  <c r="H85" i="4"/>
  <c r="H86" i="4"/>
  <c r="D78" i="4"/>
  <c r="D79" i="4"/>
  <c r="D80" i="4"/>
  <c r="D81" i="4"/>
  <c r="D82" i="4"/>
  <c r="D83" i="4"/>
  <c r="D84" i="4"/>
  <c r="D85" i="4"/>
  <c r="D86" i="4"/>
  <c r="F61" i="4"/>
  <c r="G61" i="4"/>
  <c r="I61" i="4" s="1"/>
  <c r="H61" i="4"/>
  <c r="F62" i="4"/>
  <c r="G62" i="4"/>
  <c r="H62" i="4"/>
  <c r="F63" i="4"/>
  <c r="G63" i="4"/>
  <c r="H63" i="4"/>
  <c r="F64" i="4"/>
  <c r="G64" i="4"/>
  <c r="G74" i="4" s="1"/>
  <c r="H64" i="4"/>
  <c r="F65" i="4"/>
  <c r="G65" i="4"/>
  <c r="H65" i="4"/>
  <c r="F66" i="4"/>
  <c r="G66" i="4"/>
  <c r="H66" i="4"/>
  <c r="F67" i="4"/>
  <c r="G67" i="4"/>
  <c r="I67" i="4" s="1"/>
  <c r="H67" i="4"/>
  <c r="F68" i="4"/>
  <c r="G68" i="4"/>
  <c r="H68" i="4"/>
  <c r="F69" i="4"/>
  <c r="G69" i="4"/>
  <c r="H69" i="4"/>
  <c r="F70" i="4"/>
  <c r="G70" i="4"/>
  <c r="H70" i="4"/>
  <c r="F71" i="4"/>
  <c r="G71" i="4"/>
  <c r="H71" i="4"/>
  <c r="D61" i="4"/>
  <c r="D62" i="4"/>
  <c r="D63" i="4"/>
  <c r="D64" i="4"/>
  <c r="D65" i="4"/>
  <c r="D66" i="4"/>
  <c r="D67" i="4"/>
  <c r="D68" i="4"/>
  <c r="D69" i="4"/>
  <c r="D70" i="4"/>
  <c r="D71" i="4"/>
  <c r="F72" i="4"/>
  <c r="G72" i="4"/>
  <c r="H72" i="4"/>
  <c r="D72" i="4"/>
  <c r="F46" i="4"/>
  <c r="F47" i="4"/>
  <c r="F48" i="4"/>
  <c r="F49" i="4"/>
  <c r="F50" i="4"/>
  <c r="F51" i="4"/>
  <c r="F52" i="4"/>
  <c r="F53" i="4"/>
  <c r="F54" i="4"/>
  <c r="F55" i="4"/>
  <c r="F56" i="4"/>
  <c r="G46" i="4"/>
  <c r="G47" i="4"/>
  <c r="G48" i="4"/>
  <c r="G49" i="4"/>
  <c r="G50" i="4"/>
  <c r="G51" i="4"/>
  <c r="G52" i="4"/>
  <c r="G53" i="4"/>
  <c r="G54" i="4"/>
  <c r="G55" i="4"/>
  <c r="G56" i="4"/>
  <c r="H46" i="4"/>
  <c r="H47" i="4"/>
  <c r="H48" i="4"/>
  <c r="H49" i="4"/>
  <c r="H50" i="4"/>
  <c r="H51" i="4"/>
  <c r="H52" i="4"/>
  <c r="H53" i="4"/>
  <c r="H54" i="4"/>
  <c r="H55" i="4"/>
  <c r="H56" i="4"/>
  <c r="E57" i="4"/>
  <c r="D46" i="4"/>
  <c r="D47" i="4"/>
  <c r="D48" i="4"/>
  <c r="D49" i="4"/>
  <c r="D50" i="4"/>
  <c r="D51" i="4"/>
  <c r="D52" i="4"/>
  <c r="D53" i="4"/>
  <c r="D54" i="4"/>
  <c r="D55" i="4"/>
  <c r="D56" i="4"/>
  <c r="D115" i="3"/>
  <c r="D116" i="3"/>
  <c r="F116" i="3"/>
  <c r="G116" i="3"/>
  <c r="H116" i="3"/>
  <c r="H115" i="3"/>
  <c r="G115" i="3"/>
  <c r="F115" i="3"/>
  <c r="G63" i="3"/>
  <c r="G64" i="3"/>
  <c r="G65" i="3"/>
  <c r="G66" i="3"/>
  <c r="G67" i="3"/>
  <c r="G68" i="3"/>
  <c r="G69" i="3"/>
  <c r="G70" i="3"/>
  <c r="G71" i="3"/>
  <c r="G72" i="3"/>
  <c r="G73" i="3"/>
  <c r="H63" i="3"/>
  <c r="H64" i="3"/>
  <c r="H65" i="3"/>
  <c r="H66" i="3"/>
  <c r="H67" i="3"/>
  <c r="H68" i="3"/>
  <c r="H69" i="3"/>
  <c r="H70" i="3"/>
  <c r="H71" i="3"/>
  <c r="H72" i="3"/>
  <c r="H73" i="3"/>
  <c r="F63" i="3"/>
  <c r="F64" i="3"/>
  <c r="I64" i="3"/>
  <c r="F65" i="3"/>
  <c r="F66" i="3"/>
  <c r="F67" i="3"/>
  <c r="F68" i="3"/>
  <c r="F69" i="3"/>
  <c r="F70" i="3"/>
  <c r="F71" i="3"/>
  <c r="F72" i="3"/>
  <c r="I72" i="3"/>
  <c r="F73" i="3"/>
  <c r="F74" i="3"/>
  <c r="G74" i="3"/>
  <c r="H74" i="3"/>
  <c r="G79" i="3"/>
  <c r="G80" i="3"/>
  <c r="G81" i="3"/>
  <c r="G82" i="3"/>
  <c r="G83" i="3"/>
  <c r="G84" i="3"/>
  <c r="G85" i="3"/>
  <c r="G86" i="3"/>
  <c r="G87" i="3"/>
  <c r="H79" i="3"/>
  <c r="H80" i="3"/>
  <c r="H81" i="3"/>
  <c r="H82" i="3"/>
  <c r="H83" i="3"/>
  <c r="H84" i="3"/>
  <c r="H85" i="3"/>
  <c r="H86" i="3"/>
  <c r="H87" i="3"/>
  <c r="F79" i="3"/>
  <c r="I79" i="3"/>
  <c r="F80" i="3"/>
  <c r="I80" i="3"/>
  <c r="F81" i="3"/>
  <c r="F82" i="3"/>
  <c r="F83" i="3"/>
  <c r="F84" i="3"/>
  <c r="F85" i="3"/>
  <c r="F86" i="3"/>
  <c r="F87" i="3"/>
  <c r="D79" i="3"/>
  <c r="D80" i="3"/>
  <c r="D81" i="3"/>
  <c r="D82" i="3"/>
  <c r="D83" i="3"/>
  <c r="D84" i="3"/>
  <c r="D85" i="3"/>
  <c r="D86" i="3"/>
  <c r="D87" i="3"/>
  <c r="F93" i="3"/>
  <c r="G93" i="3"/>
  <c r="H93" i="3"/>
  <c r="G107" i="3"/>
  <c r="G108" i="3"/>
  <c r="G109" i="3"/>
  <c r="G110" i="3"/>
  <c r="G111" i="3"/>
  <c r="G112" i="3"/>
  <c r="G113" i="3"/>
  <c r="G114" i="3"/>
  <c r="G117" i="3"/>
  <c r="G118" i="3"/>
  <c r="G106" i="3"/>
  <c r="H107" i="3"/>
  <c r="H108" i="3"/>
  <c r="H109" i="3"/>
  <c r="H110" i="3"/>
  <c r="H111" i="3"/>
  <c r="H112" i="3"/>
  <c r="H113" i="3"/>
  <c r="H114" i="3"/>
  <c r="H117" i="3"/>
  <c r="H118" i="3"/>
  <c r="H106" i="3"/>
  <c r="F107" i="3"/>
  <c r="F108" i="3"/>
  <c r="F109" i="3"/>
  <c r="F110" i="3"/>
  <c r="F111" i="3"/>
  <c r="I111" i="3"/>
  <c r="F112" i="3"/>
  <c r="F113" i="3"/>
  <c r="F114" i="3"/>
  <c r="F117" i="3"/>
  <c r="F118" i="3"/>
  <c r="F106" i="3"/>
  <c r="G94" i="3"/>
  <c r="G95" i="3"/>
  <c r="G96" i="3"/>
  <c r="G97" i="3"/>
  <c r="G98" i="3"/>
  <c r="G99" i="3"/>
  <c r="G100" i="3"/>
  <c r="G101" i="3"/>
  <c r="G92" i="3"/>
  <c r="H94" i="3"/>
  <c r="H95" i="3"/>
  <c r="H96" i="3"/>
  <c r="H97" i="3"/>
  <c r="H98" i="3"/>
  <c r="H99" i="3"/>
  <c r="H100" i="3"/>
  <c r="H101" i="3"/>
  <c r="H92" i="3"/>
  <c r="F94" i="3"/>
  <c r="F95" i="3"/>
  <c r="F96" i="3"/>
  <c r="F97" i="3"/>
  <c r="F98" i="3"/>
  <c r="F99" i="3"/>
  <c r="F100" i="3"/>
  <c r="F101" i="3"/>
  <c r="F92" i="3"/>
  <c r="F49" i="3"/>
  <c r="G49" i="3"/>
  <c r="H49" i="3"/>
  <c r="F50" i="3"/>
  <c r="G50" i="3"/>
  <c r="H50" i="3"/>
  <c r="F51" i="3"/>
  <c r="G51" i="3"/>
  <c r="H51" i="3"/>
  <c r="F52" i="3"/>
  <c r="G52" i="3"/>
  <c r="H52" i="3"/>
  <c r="F53" i="3"/>
  <c r="G53" i="3"/>
  <c r="H53" i="3"/>
  <c r="F54" i="3"/>
  <c r="G54" i="3"/>
  <c r="H54" i="3"/>
  <c r="F55" i="3"/>
  <c r="G55" i="3"/>
  <c r="H55" i="3"/>
  <c r="F56" i="3"/>
  <c r="G56" i="3"/>
  <c r="H56" i="3"/>
  <c r="F57" i="3"/>
  <c r="G57" i="3"/>
  <c r="H57" i="3"/>
  <c r="F58" i="3"/>
  <c r="G58" i="3"/>
  <c r="H58" i="3"/>
  <c r="F48" i="3"/>
  <c r="G48" i="3"/>
  <c r="H48" i="3"/>
  <c r="E59" i="3"/>
  <c r="D107" i="3"/>
  <c r="D108" i="3"/>
  <c r="D109" i="3"/>
  <c r="D110" i="3"/>
  <c r="D111" i="3"/>
  <c r="D112" i="3"/>
  <c r="D113" i="3"/>
  <c r="D114" i="3"/>
  <c r="D117" i="3"/>
  <c r="D118" i="3"/>
  <c r="D106" i="3"/>
  <c r="D93" i="3"/>
  <c r="D94" i="3"/>
  <c r="D95" i="3"/>
  <c r="D96" i="3"/>
  <c r="D97" i="3"/>
  <c r="D98" i="3"/>
  <c r="D99" i="3"/>
  <c r="D100" i="3"/>
  <c r="D101" i="3"/>
  <c r="D92" i="3"/>
  <c r="D49" i="3"/>
  <c r="D50" i="3"/>
  <c r="D51" i="3"/>
  <c r="D52" i="3"/>
  <c r="D53" i="3"/>
  <c r="D54" i="3"/>
  <c r="D55" i="3"/>
  <c r="D56" i="3"/>
  <c r="D57" i="3"/>
  <c r="D58" i="3"/>
  <c r="D63" i="3"/>
  <c r="D64" i="3"/>
  <c r="D65" i="3"/>
  <c r="D66" i="3"/>
  <c r="D67" i="3"/>
  <c r="D68" i="3"/>
  <c r="D69" i="3"/>
  <c r="D70" i="3"/>
  <c r="D71" i="3"/>
  <c r="D72" i="3"/>
  <c r="D73" i="3"/>
  <c r="D74" i="3"/>
  <c r="D48" i="3"/>
  <c r="D89" i="2"/>
  <c r="D88" i="2"/>
  <c r="D87" i="2"/>
  <c r="D86" i="2"/>
  <c r="D85" i="2"/>
  <c r="D84" i="2"/>
  <c r="D83" i="2"/>
  <c r="D82" i="2"/>
  <c r="D81" i="2"/>
  <c r="D80" i="2"/>
  <c r="D79" i="2"/>
  <c r="D78" i="2"/>
  <c r="D73" i="2"/>
  <c r="D75" i="2"/>
  <c r="D74" i="2"/>
  <c r="D72" i="2"/>
  <c r="D71" i="2"/>
  <c r="D70" i="2"/>
  <c r="D69" i="2"/>
  <c r="D68" i="2"/>
  <c r="D62" i="2"/>
  <c r="D64" i="2"/>
  <c r="D65" i="2"/>
  <c r="D63" i="2"/>
  <c r="D61" i="2"/>
  <c r="D60" i="2"/>
  <c r="D59" i="2"/>
  <c r="D58" i="2"/>
  <c r="D57" i="2"/>
  <c r="D56" i="2"/>
  <c r="D55" i="2"/>
  <c r="D41" i="2"/>
  <c r="D42" i="2"/>
  <c r="D43" i="2"/>
  <c r="D44" i="2"/>
  <c r="D45" i="2"/>
  <c r="D46" i="2"/>
  <c r="D47" i="2"/>
  <c r="D48" i="2"/>
  <c r="D49" i="2"/>
  <c r="D50" i="2"/>
  <c r="D51" i="2"/>
  <c r="I97" i="3"/>
  <c r="G75" i="3"/>
  <c r="I81" i="3"/>
  <c r="I109" i="3"/>
  <c r="I113" i="3"/>
  <c r="I65" i="4"/>
  <c r="I50" i="4"/>
  <c r="I56" i="4"/>
  <c r="I48" i="4"/>
  <c r="I68" i="4"/>
  <c r="F74" i="4"/>
  <c r="I86" i="3"/>
  <c r="I68" i="3"/>
  <c r="I107" i="3"/>
  <c r="I74" i="3"/>
  <c r="I67" i="3"/>
  <c r="I116" i="3"/>
  <c r="D88" i="3"/>
  <c r="I63" i="3"/>
  <c r="I50" i="3"/>
  <c r="I53" i="4"/>
  <c r="I72" i="4"/>
  <c r="I54" i="3"/>
  <c r="F88" i="3"/>
  <c r="I69" i="4"/>
  <c r="I64" i="4"/>
  <c r="I71" i="3"/>
  <c r="I58" i="3"/>
  <c r="I110" i="3"/>
  <c r="I87" i="3"/>
  <c r="I52" i="3"/>
  <c r="I117" i="3"/>
  <c r="I108" i="3"/>
  <c r="I48" i="3"/>
  <c r="I56" i="3"/>
  <c r="I51" i="3"/>
  <c r="I93" i="3"/>
  <c r="I49" i="4"/>
  <c r="I52" i="4"/>
  <c r="I55" i="4"/>
  <c r="I47" i="4"/>
  <c r="D52" i="2"/>
  <c r="H102" i="3"/>
  <c r="D119" i="3"/>
  <c r="I100" i="3"/>
  <c r="I101" i="3"/>
  <c r="G102" i="3"/>
  <c r="I94" i="3"/>
  <c r="I85" i="3"/>
  <c r="I70" i="3"/>
  <c r="I73" i="3"/>
  <c r="I65" i="3"/>
  <c r="I117" i="4"/>
  <c r="G59" i="3"/>
  <c r="I99" i="3"/>
  <c r="F119" i="3"/>
  <c r="G119" i="3"/>
  <c r="I84" i="3"/>
  <c r="F75" i="3"/>
  <c r="H75" i="3"/>
  <c r="G57" i="4"/>
  <c r="I70" i="4"/>
  <c r="I62" i="4"/>
  <c r="D75" i="3"/>
  <c r="I49" i="3"/>
  <c r="F102" i="3"/>
  <c r="I118" i="3"/>
  <c r="I83" i="3"/>
  <c r="D102" i="3"/>
  <c r="I116" i="4"/>
  <c r="D59" i="3"/>
  <c r="H59" i="3"/>
  <c r="I53" i="3"/>
  <c r="I98" i="3"/>
  <c r="I114" i="3"/>
  <c r="I82" i="3"/>
  <c r="G88" i="3"/>
  <c r="I69" i="3"/>
  <c r="I51" i="4"/>
  <c r="I54" i="4"/>
  <c r="F57" i="4"/>
  <c r="I55" i="3"/>
  <c r="I95" i="3"/>
  <c r="H88" i="3"/>
  <c r="I115" i="3"/>
  <c r="I71" i="4"/>
  <c r="I66" i="4"/>
  <c r="I63" i="4"/>
  <c r="F59" i="3"/>
  <c r="I57" i="3"/>
  <c r="I92" i="3"/>
  <c r="I96" i="3"/>
  <c r="I112" i="3"/>
  <c r="H119" i="3"/>
  <c r="I66" i="3"/>
  <c r="H57" i="4"/>
  <c r="H87" i="4"/>
  <c r="I110" i="4"/>
  <c r="I109" i="4"/>
  <c r="I107" i="4"/>
  <c r="I82" i="4"/>
  <c r="I78" i="4"/>
  <c r="I100" i="4"/>
  <c r="I79" i="4"/>
  <c r="I106" i="3"/>
  <c r="I46" i="4"/>
  <c r="H74" i="4"/>
  <c r="I80" i="4"/>
  <c r="I88" i="3"/>
  <c r="I59" i="3"/>
  <c r="I75" i="3"/>
  <c r="I119" i="3"/>
  <c r="I102" i="3"/>
  <c r="I57" i="4"/>
  <c r="I81" i="4" l="1"/>
  <c r="I108" i="4"/>
  <c r="I84" i="4"/>
  <c r="I86" i="4"/>
  <c r="I85" i="4"/>
  <c r="G87" i="4"/>
  <c r="I113" i="4"/>
  <c r="D74" i="4"/>
  <c r="F118" i="4"/>
  <c r="F101" i="4"/>
  <c r="I97" i="4"/>
  <c r="I94" i="4"/>
  <c r="I115" i="4"/>
  <c r="I105" i="4"/>
  <c r="F87" i="4"/>
  <c r="I87" i="4" s="1"/>
  <c r="I112" i="4"/>
  <c r="I111" i="4"/>
  <c r="G101" i="4"/>
  <c r="D57" i="4"/>
  <c r="D118" i="4"/>
  <c r="D87" i="4"/>
  <c r="D101" i="4"/>
  <c r="I74" i="4"/>
  <c r="I118" i="4" l="1"/>
  <c r="I101" i="4"/>
</calcChain>
</file>

<file path=xl/sharedStrings.xml><?xml version="1.0" encoding="utf-8"?>
<sst xmlns="http://schemas.openxmlformats.org/spreadsheetml/2006/main" count="1169" uniqueCount="140">
  <si>
    <t>Day</t>
  </si>
  <si>
    <t>8AM</t>
  </si>
  <si>
    <t>9AM</t>
  </si>
  <si>
    <t>11AM</t>
  </si>
  <si>
    <t>Noon</t>
  </si>
  <si>
    <t>1PM</t>
  </si>
  <si>
    <t>2PM</t>
  </si>
  <si>
    <t>3PM</t>
  </si>
  <si>
    <t>4PM</t>
  </si>
  <si>
    <t>5PM</t>
  </si>
  <si>
    <t>6PM</t>
  </si>
  <si>
    <t>7PM</t>
  </si>
  <si>
    <t>8PM</t>
  </si>
  <si>
    <t>9PM</t>
  </si>
  <si>
    <t>THU</t>
  </si>
  <si>
    <t>TTR</t>
  </si>
  <si>
    <t>Express</t>
  </si>
  <si>
    <t>Metro</t>
  </si>
  <si>
    <t>Rolling Freight</t>
  </si>
  <si>
    <t>Santa Fe</t>
  </si>
  <si>
    <t>SAT</t>
  </si>
  <si>
    <t>FRI</t>
  </si>
  <si>
    <t>EBI Semi-Finals</t>
  </si>
  <si>
    <t>EBI Finals</t>
  </si>
  <si>
    <t>Eurorails</t>
  </si>
  <si>
    <t>BoxCars Finals</t>
  </si>
  <si>
    <t>Railways of the World Finals</t>
  </si>
  <si>
    <t>18xx Final</t>
  </si>
  <si>
    <t>10AM</t>
  </si>
  <si>
    <t>UP Semi-Final</t>
  </si>
  <si>
    <t>UP Final</t>
  </si>
  <si>
    <t>10PM</t>
  </si>
  <si>
    <t>Russian Railroads Final</t>
  </si>
  <si>
    <t>Express Final</t>
  </si>
  <si>
    <t>On the Underground Final</t>
  </si>
  <si>
    <t>Spike Final</t>
  </si>
  <si>
    <t>Spike</t>
  </si>
  <si>
    <t>On the Underground</t>
  </si>
  <si>
    <t>Russian Railroads</t>
  </si>
  <si>
    <t>Union Pacific</t>
  </si>
  <si>
    <t>Railways of the World</t>
  </si>
  <si>
    <t>Great Western Trails</t>
  </si>
  <si>
    <t>BoxCars</t>
  </si>
  <si>
    <t>BoxCars UK</t>
  </si>
  <si>
    <t>18xx</t>
  </si>
  <si>
    <t>18xx Potluck</t>
  </si>
  <si>
    <t>Empire Builder</t>
  </si>
  <si>
    <t>Lunar</t>
  </si>
  <si>
    <t>Australian</t>
  </si>
  <si>
    <t>Iron Dragon</t>
  </si>
  <si>
    <t>India</t>
  </si>
  <si>
    <t>Martian</t>
  </si>
  <si>
    <t>Nippon</t>
  </si>
  <si>
    <t>China</t>
  </si>
  <si>
    <t>British</t>
  </si>
  <si>
    <t>Russian</t>
  </si>
  <si>
    <t>Brit</t>
  </si>
  <si>
    <t>Austrailan</t>
  </si>
  <si>
    <t>No Caboose</t>
  </si>
  <si>
    <t>Switching Tracks</t>
  </si>
  <si>
    <t>Railroad Revolution</t>
  </si>
  <si>
    <t>Last Spike</t>
  </si>
  <si>
    <t>First Class</t>
  </si>
  <si>
    <t>UK</t>
  </si>
  <si>
    <t>US</t>
  </si>
  <si>
    <t>Africa</t>
  </si>
  <si>
    <t>Swiss/Nordic</t>
  </si>
  <si>
    <t>Asia</t>
  </si>
  <si>
    <t>Nederlands</t>
  </si>
  <si>
    <t>Europe</t>
  </si>
  <si>
    <t>Penn</t>
  </si>
  <si>
    <t>TTR Semis &amp; Finals</t>
  </si>
  <si>
    <t>TTR US Semis &amp; Finals</t>
  </si>
  <si>
    <t>Settlers of America</t>
  </si>
  <si>
    <t>Silverton</t>
  </si>
  <si>
    <t>RONE</t>
  </si>
  <si>
    <t>WhistleStop</t>
  </si>
  <si>
    <t>Whistlestop</t>
  </si>
  <si>
    <t>Trans America/ Europa</t>
  </si>
  <si>
    <t>Trains</t>
  </si>
  <si>
    <t xml:space="preserve">EU </t>
  </si>
  <si>
    <t>Spike Semi-Final</t>
  </si>
  <si>
    <t>WhistleStop Final</t>
  </si>
  <si>
    <t>1846 Final</t>
  </si>
  <si>
    <t>TTR - US</t>
  </si>
  <si>
    <t>EBI</t>
  </si>
  <si>
    <t>Semi-Finals - Finals</t>
  </si>
  <si>
    <t>TTR Potluck</t>
  </si>
  <si>
    <t>Category Legend</t>
  </si>
  <si>
    <t>4-9</t>
  </si>
  <si>
    <t>India Rails</t>
  </si>
  <si>
    <t>Total</t>
  </si>
  <si>
    <t>Euro</t>
  </si>
  <si>
    <t>Penn/UK</t>
  </si>
  <si>
    <t>Germany</t>
  </si>
  <si>
    <t>UK/Penn</t>
  </si>
  <si>
    <t>Boxcars</t>
  </si>
  <si>
    <t>Settlers</t>
  </si>
  <si>
    <t>UP</t>
  </si>
  <si>
    <t>Settlers of America Final</t>
  </si>
  <si>
    <t>TTR US Semi &amp; Final</t>
  </si>
  <si>
    <t>TTR Semi &amp; Finals</t>
  </si>
  <si>
    <t>Union Pacific Finals</t>
  </si>
  <si>
    <t>TTR US</t>
  </si>
  <si>
    <t>TTR Europe</t>
  </si>
  <si>
    <t>EBI Potluck</t>
  </si>
  <si>
    <t>WED</t>
  </si>
  <si>
    <t>Train Game Potluck</t>
  </si>
  <si>
    <t>11PM</t>
  </si>
  <si>
    <t>Setup</t>
  </si>
  <si>
    <t>France</t>
  </si>
  <si>
    <t>Tournaments</t>
  </si>
  <si>
    <t>Short Games</t>
  </si>
  <si>
    <t>Long Games</t>
  </si>
  <si>
    <t>x</t>
  </si>
  <si>
    <t>Thursday</t>
  </si>
  <si>
    <t>Friday</t>
  </si>
  <si>
    <t>Saturday</t>
  </si>
  <si>
    <t>Russia</t>
  </si>
  <si>
    <t xml:space="preserve">Nippon </t>
  </si>
  <si>
    <t>Eurorials</t>
  </si>
  <si>
    <t>Empire Guilder</t>
  </si>
  <si>
    <t>Fri Noon</t>
  </si>
  <si>
    <t>Sat 8 am</t>
  </si>
  <si>
    <t>Friday 9 pm</t>
  </si>
  <si>
    <t>Friday 6 pm</t>
  </si>
  <si>
    <t>Friday 3 pm</t>
  </si>
  <si>
    <t>Thursady 8 pm</t>
  </si>
  <si>
    <t>Saturday 9pm</t>
  </si>
  <si>
    <t>Saturday 2 pm</t>
  </si>
  <si>
    <t>Saturday 11 am</t>
  </si>
  <si>
    <t>Old West</t>
  </si>
  <si>
    <t>SteamRollers</t>
  </si>
  <si>
    <t>Russian Railroad Final</t>
  </si>
  <si>
    <t>Union Pacific Final</t>
  </si>
  <si>
    <t>Friday Noon</t>
  </si>
  <si>
    <t>Saturday8 am</t>
  </si>
  <si>
    <t>Saturday  9 pm</t>
  </si>
  <si>
    <t>Railroad Rivals</t>
  </si>
  <si>
    <t>Rolling Freight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</si>
</sst>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/>
        <bgColor indexed="64"/>
      </patternFill>
    </fill>
  </fills>
  <borders count="3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0">
    <xf numFmtId="0" fontId="0" fillId="0" borderId="0" xfId="0"/>
    <xf numFmtId="0" fontId="0" fillId="0" borderId="0" xfId="0" applyBorder="1"/>
    <xf numFmtId="0" fontId="0" fillId="9" borderId="1" xfId="0" applyFill="1" applyBorder="1"/>
    <xf numFmtId="0" fontId="0" fillId="9" borderId="2" xfId="0" applyFill="1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0" fillId="9" borderId="0" xfId="0" applyFill="1" applyBorder="1"/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5" borderId="3" xfId="0" applyFill="1" applyBorder="1" applyAlignment="1">
      <alignment wrapText="1"/>
    </xf>
    <xf numFmtId="0" fontId="0" fillId="4" borderId="3" xfId="0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0" fillId="6" borderId="3" xfId="0" applyFill="1" applyBorder="1" applyAlignment="1">
      <alignment wrapText="1"/>
    </xf>
    <xf numFmtId="0" fontId="0" fillId="7" borderId="3" xfId="0" applyFill="1" applyBorder="1" applyAlignment="1">
      <alignment wrapText="1"/>
    </xf>
    <xf numFmtId="0" fontId="0" fillId="8" borderId="3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9" borderId="3" xfId="0" applyFill="1" applyBorder="1"/>
    <xf numFmtId="0" fontId="0" fillId="9" borderId="3" xfId="0" applyFill="1" applyBorder="1" applyAlignment="1">
      <alignment horizontal="center" vertical="center"/>
    </xf>
    <xf numFmtId="0" fontId="0" fillId="9" borderId="3" xfId="0" applyFill="1" applyBorder="1" applyAlignment="1">
      <alignment wrapText="1"/>
    </xf>
    <xf numFmtId="0" fontId="0" fillId="3" borderId="3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0" fillId="5" borderId="3" xfId="0" applyFill="1" applyBorder="1" applyAlignment="1">
      <alignment horizontal="center" wrapText="1"/>
    </xf>
    <xf numFmtId="0" fontId="0" fillId="6" borderId="3" xfId="0" applyFill="1" applyBorder="1" applyAlignment="1">
      <alignment horizontal="center" wrapText="1"/>
    </xf>
    <xf numFmtId="0" fontId="0" fillId="7" borderId="3" xfId="0" applyFill="1" applyBorder="1" applyAlignment="1">
      <alignment horizontal="center" wrapText="1"/>
    </xf>
    <xf numFmtId="0" fontId="0" fillId="8" borderId="3" xfId="0" applyFill="1" applyBorder="1" applyAlignment="1">
      <alignment horizontal="center" wrapText="1"/>
    </xf>
    <xf numFmtId="0" fontId="0" fillId="0" borderId="3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0" fillId="10" borderId="3" xfId="0" applyFill="1" applyBorder="1" applyAlignment="1">
      <alignment wrapText="1"/>
    </xf>
    <xf numFmtId="0" fontId="0" fillId="10" borderId="3" xfId="0" applyFill="1" applyBorder="1" applyAlignment="1">
      <alignment horizontal="left" wrapText="1"/>
    </xf>
    <xf numFmtId="0" fontId="0" fillId="11" borderId="3" xfId="0" applyFill="1" applyBorder="1" applyAlignment="1">
      <alignment wrapText="1"/>
    </xf>
    <xf numFmtId="0" fontId="0" fillId="0" borderId="7" xfId="0" applyBorder="1" applyAlignment="1">
      <alignment wrapText="1"/>
    </xf>
    <xf numFmtId="0" fontId="0" fillId="12" borderId="3" xfId="0" applyFill="1" applyBorder="1" applyAlignment="1">
      <alignment wrapText="1"/>
    </xf>
    <xf numFmtId="0" fontId="0" fillId="10" borderId="10" xfId="0" applyFill="1" applyBorder="1" applyAlignment="1">
      <alignment wrapText="1"/>
    </xf>
    <xf numFmtId="0" fontId="0" fillId="0" borderId="8" xfId="0" applyBorder="1" applyAlignment="1">
      <alignment wrapText="1"/>
    </xf>
    <xf numFmtId="0" fontId="0" fillId="10" borderId="7" xfId="0" applyFill="1" applyBorder="1" applyAlignment="1">
      <alignment wrapText="1"/>
    </xf>
    <xf numFmtId="0" fontId="0" fillId="5" borderId="10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0" fillId="6" borderId="10" xfId="0" applyFill="1" applyBorder="1" applyAlignment="1">
      <alignment wrapText="1"/>
    </xf>
    <xf numFmtId="0" fontId="0" fillId="7" borderId="10" xfId="0" applyFill="1" applyBorder="1" applyAlignment="1">
      <alignment wrapText="1"/>
    </xf>
    <xf numFmtId="0" fontId="0" fillId="4" borderId="10" xfId="0" applyFill="1" applyBorder="1" applyAlignment="1">
      <alignment wrapText="1"/>
    </xf>
    <xf numFmtId="0" fontId="0" fillId="8" borderId="10" xfId="0" applyFill="1" applyBorder="1" applyAlignment="1">
      <alignment wrapText="1"/>
    </xf>
    <xf numFmtId="0" fontId="0" fillId="0" borderId="10" xfId="0" applyBorder="1" applyAlignment="1">
      <alignment wrapText="1"/>
    </xf>
    <xf numFmtId="0" fontId="0" fillId="6" borderId="7" xfId="0" applyFill="1" applyBorder="1" applyAlignment="1">
      <alignment wrapText="1"/>
    </xf>
    <xf numFmtId="0" fontId="0" fillId="7" borderId="7" xfId="0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10" borderId="9" xfId="0" applyFill="1" applyBorder="1" applyAlignment="1">
      <alignment wrapText="1"/>
    </xf>
    <xf numFmtId="0" fontId="1" fillId="12" borderId="3" xfId="0" applyFont="1" applyFill="1" applyBorder="1" applyAlignment="1">
      <alignment horizontal="center" vertical="center"/>
    </xf>
    <xf numFmtId="0" fontId="0" fillId="0" borderId="9" xfId="0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11" xfId="0" applyBorder="1" applyAlignment="1">
      <alignment wrapText="1"/>
    </xf>
    <xf numFmtId="0" fontId="0" fillId="7" borderId="7" xfId="0" applyFill="1" applyBorder="1" applyAlignment="1">
      <alignment horizontal="left" wrapText="1"/>
    </xf>
    <xf numFmtId="0" fontId="0" fillId="0" borderId="7" xfId="0" applyFill="1" applyBorder="1" applyAlignment="1">
      <alignment horizontal="left" wrapText="1"/>
    </xf>
    <xf numFmtId="0" fontId="0" fillId="12" borderId="3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18" fontId="0" fillId="0" borderId="3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12" borderId="4" xfId="0" applyFill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15" xfId="0" applyBorder="1" applyAlignment="1">
      <alignment wrapText="1"/>
    </xf>
    <xf numFmtId="0" fontId="0" fillId="10" borderId="19" xfId="0" applyFill="1" applyBorder="1" applyAlignment="1">
      <alignment wrapText="1"/>
    </xf>
    <xf numFmtId="0" fontId="0" fillId="10" borderId="15" xfId="0" applyFill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12" xfId="0" applyBorder="1" applyAlignment="1">
      <alignment wrapText="1"/>
    </xf>
    <xf numFmtId="0" fontId="0" fillId="12" borderId="4" xfId="0" applyFill="1" applyBorder="1" applyAlignment="1">
      <alignment wrapText="1"/>
    </xf>
    <xf numFmtId="0" fontId="0" fillId="10" borderId="18" xfId="0" applyFill="1" applyBorder="1" applyAlignment="1">
      <alignment wrapText="1"/>
    </xf>
    <xf numFmtId="0" fontId="0" fillId="0" borderId="18" xfId="0" applyBorder="1" applyAlignment="1">
      <alignment wrapText="1"/>
    </xf>
    <xf numFmtId="0" fontId="0" fillId="2" borderId="21" xfId="0" applyFill="1" applyBorder="1"/>
    <xf numFmtId="0" fontId="0" fillId="0" borderId="0" xfId="0" applyBorder="1" applyAlignment="1">
      <alignment horizontal="center" vertical="center" wrapText="1"/>
    </xf>
    <xf numFmtId="0" fontId="0" fillId="13" borderId="0" xfId="0" applyFill="1" applyBorder="1" applyAlignment="1">
      <alignment horizontal="center" vertical="center" wrapText="1"/>
    </xf>
    <xf numFmtId="0" fontId="0" fillId="13" borderId="0" xfId="0" applyFill="1" applyBorder="1" applyAlignment="1">
      <alignment wrapText="1"/>
    </xf>
    <xf numFmtId="0" fontId="0" fillId="13" borderId="0" xfId="0" applyFill="1" applyBorder="1" applyAlignment="1">
      <alignment horizontal="center" vertical="center"/>
    </xf>
    <xf numFmtId="0" fontId="0" fillId="2" borderId="15" xfId="0" applyFill="1" applyBorder="1" applyAlignment="1">
      <alignment wrapText="1"/>
    </xf>
    <xf numFmtId="0" fontId="0" fillId="8" borderId="7" xfId="0" applyFill="1" applyBorder="1" applyAlignment="1">
      <alignment wrapText="1"/>
    </xf>
    <xf numFmtId="0" fontId="0" fillId="2" borderId="7" xfId="0" applyFill="1" applyBorder="1" applyAlignment="1"/>
    <xf numFmtId="0" fontId="0" fillId="4" borderId="8" xfId="0" applyFill="1" applyBorder="1" applyAlignment="1">
      <alignment wrapText="1"/>
    </xf>
    <xf numFmtId="18" fontId="0" fillId="0" borderId="0" xfId="0" applyNumberFormat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Border="1" applyAlignment="1"/>
    <xf numFmtId="0" fontId="0" fillId="4" borderId="0" xfId="0" applyFill="1" applyBorder="1" applyAlignment="1">
      <alignment wrapText="1"/>
    </xf>
    <xf numFmtId="0" fontId="0" fillId="0" borderId="0" xfId="0" applyBorder="1" applyAlignment="1"/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" xfId="0" applyBorder="1"/>
    <xf numFmtId="0" fontId="0" fillId="0" borderId="8" xfId="0" applyFill="1" applyBorder="1" applyAlignment="1">
      <alignment wrapText="1"/>
    </xf>
    <xf numFmtId="0" fontId="0" fillId="5" borderId="8" xfId="0" applyFill="1" applyBorder="1" applyAlignment="1">
      <alignment wrapText="1"/>
    </xf>
    <xf numFmtId="0" fontId="0" fillId="7" borderId="21" xfId="0" applyFill="1" applyBorder="1" applyAlignment="1">
      <alignment wrapText="1"/>
    </xf>
    <xf numFmtId="0" fontId="0" fillId="10" borderId="25" xfId="0" applyFill="1" applyBorder="1" applyAlignment="1">
      <alignment wrapText="1"/>
    </xf>
    <xf numFmtId="0" fontId="0" fillId="10" borderId="26" xfId="0" applyFill="1" applyBorder="1" applyAlignment="1">
      <alignment wrapText="1"/>
    </xf>
    <xf numFmtId="0" fontId="0" fillId="10" borderId="27" xfId="0" applyFill="1" applyBorder="1" applyAlignment="1">
      <alignment wrapText="1"/>
    </xf>
    <xf numFmtId="0" fontId="0" fillId="10" borderId="29" xfId="0" applyFill="1" applyBorder="1" applyAlignment="1">
      <alignment wrapText="1"/>
    </xf>
    <xf numFmtId="0" fontId="0" fillId="10" borderId="30" xfId="0" applyFill="1" applyBorder="1" applyAlignment="1">
      <alignment wrapText="1"/>
    </xf>
    <xf numFmtId="0" fontId="0" fillId="10" borderId="31" xfId="0" applyFill="1" applyBorder="1" applyAlignment="1">
      <alignment wrapText="1"/>
    </xf>
    <xf numFmtId="0" fontId="0" fillId="8" borderId="21" xfId="0" applyFill="1" applyBorder="1" applyAlignment="1">
      <alignment wrapText="1"/>
    </xf>
    <xf numFmtId="0" fontId="0" fillId="10" borderId="32" xfId="0" applyFill="1" applyBorder="1" applyAlignment="1">
      <alignment wrapText="1"/>
    </xf>
    <xf numFmtId="0" fontId="0" fillId="0" borderId="21" xfId="0" applyFill="1" applyBorder="1" applyAlignment="1">
      <alignment wrapText="1"/>
    </xf>
    <xf numFmtId="0" fontId="0" fillId="2" borderId="33" xfId="0" applyFill="1" applyBorder="1"/>
    <xf numFmtId="0" fontId="0" fillId="0" borderId="35" xfId="0" applyFill="1" applyBorder="1" applyAlignment="1">
      <alignment horizontal="left" wrapText="1"/>
    </xf>
    <xf numFmtId="0" fontId="0" fillId="0" borderId="29" xfId="0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14" xfId="0" applyFill="1" applyBorder="1" applyAlignment="1"/>
    <xf numFmtId="0" fontId="0" fillId="0" borderId="12" xfId="0" applyBorder="1" applyAlignment="1"/>
    <xf numFmtId="0" fontId="0" fillId="0" borderId="8" xfId="0" applyBorder="1" applyAlignment="1"/>
    <xf numFmtId="0" fontId="0" fillId="4" borderId="25" xfId="0" applyFill="1" applyBorder="1" applyAlignment="1">
      <alignment wrapText="1"/>
    </xf>
    <xf numFmtId="0" fontId="0" fillId="6" borderId="25" xfId="0" applyFill="1" applyBorder="1" applyAlignment="1">
      <alignment wrapText="1"/>
    </xf>
    <xf numFmtId="0" fontId="0" fillId="7" borderId="25" xfId="0" applyFill="1" applyBorder="1" applyAlignment="1">
      <alignment wrapText="1"/>
    </xf>
    <xf numFmtId="0" fontId="0" fillId="0" borderId="25" xfId="0" applyFill="1" applyBorder="1" applyAlignment="1">
      <alignment wrapText="1"/>
    </xf>
    <xf numFmtId="0" fontId="0" fillId="5" borderId="25" xfId="0" applyFill="1" applyBorder="1" applyAlignment="1">
      <alignment wrapText="1"/>
    </xf>
    <xf numFmtId="0" fontId="0" fillId="0" borderId="25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29" xfId="0" applyBorder="1" applyAlignment="1">
      <alignment wrapText="1"/>
    </xf>
    <xf numFmtId="0" fontId="0" fillId="2" borderId="31" xfId="0" applyFill="1" applyBorder="1" applyAlignment="1"/>
    <xf numFmtId="0" fontId="0" fillId="0" borderId="36" xfId="0" applyBorder="1" applyAlignment="1">
      <alignment wrapText="1"/>
    </xf>
    <xf numFmtId="0" fontId="0" fillId="14" borderId="3" xfId="0" applyFill="1" applyBorder="1" applyAlignment="1">
      <alignment wrapText="1"/>
    </xf>
    <xf numFmtId="0" fontId="0" fillId="5" borderId="21" xfId="0" applyFill="1" applyBorder="1" applyAlignment="1">
      <alignment wrapText="1"/>
    </xf>
    <xf numFmtId="0" fontId="0" fillId="14" borderId="8" xfId="0" applyFill="1" applyBorder="1" applyAlignment="1">
      <alignment wrapText="1"/>
    </xf>
    <xf numFmtId="0" fontId="0" fillId="10" borderId="3" xfId="0" applyFont="1" applyFill="1" applyBorder="1" applyAlignment="1">
      <alignment wrapText="1"/>
    </xf>
    <xf numFmtId="0" fontId="0" fillId="14" borderId="25" xfId="0" applyFill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37" xfId="0" applyBorder="1" applyAlignment="1">
      <alignment wrapText="1"/>
    </xf>
    <xf numFmtId="0" fontId="0" fillId="0" borderId="29" xfId="0" applyFill="1" applyBorder="1" applyAlignment="1">
      <alignment wrapText="1"/>
    </xf>
    <xf numFmtId="0" fontId="0" fillId="0" borderId="29" xfId="0" applyFill="1" applyBorder="1" applyAlignment="1">
      <alignment horizontal="left" wrapText="1"/>
    </xf>
    <xf numFmtId="0" fontId="0" fillId="2" borderId="31" xfId="0" applyFill="1" applyBorder="1"/>
    <xf numFmtId="0" fontId="0" fillId="0" borderId="25" xfId="0" applyFill="1" applyBorder="1" applyAlignment="1"/>
    <xf numFmtId="0" fontId="0" fillId="8" borderId="25" xfId="0" applyFill="1" applyBorder="1" applyAlignment="1">
      <alignment wrapText="1"/>
    </xf>
    <xf numFmtId="0" fontId="0" fillId="7" borderId="29" xfId="0" applyFill="1" applyBorder="1" applyAlignment="1">
      <alignment wrapText="1"/>
    </xf>
    <xf numFmtId="0" fontId="2" fillId="4" borderId="3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0" fillId="0" borderId="3" xfId="0" applyBorder="1" applyAlignment="1">
      <alignment horizontal="left" wrapText="1"/>
    </xf>
    <xf numFmtId="0" fontId="0" fillId="2" borderId="3" xfId="0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1" fillId="0" borderId="1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29" xfId="0" applyBorder="1" applyAlignment="1">
      <alignment horizontal="left" wrapText="1"/>
    </xf>
    <xf numFmtId="0" fontId="0" fillId="0" borderId="29" xfId="0" applyBorder="1" applyAlignment="1"/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2" borderId="4" xfId="0" applyFill="1" applyBorder="1" applyAlignment="1">
      <alignment horizontal="left"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1" fillId="0" borderId="24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0" fillId="0" borderId="29" xfId="0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2" borderId="7" xfId="0" applyFill="1" applyBorder="1" applyAlignment="1">
      <alignment horizontal="left" wrapText="1"/>
    </xf>
    <xf numFmtId="0" fontId="0" fillId="2" borderId="20" xfId="0" applyFill="1" applyBorder="1" applyAlignment="1">
      <alignment horizontal="left" wrapText="1"/>
    </xf>
    <xf numFmtId="0" fontId="0" fillId="2" borderId="10" xfId="0" applyFill="1" applyBorder="1" applyAlignment="1">
      <alignment horizontal="left" wrapText="1"/>
    </xf>
    <xf numFmtId="0" fontId="0" fillId="2" borderId="15" xfId="0" applyFill="1" applyBorder="1" applyAlignment="1">
      <alignment horizontal="left" wrapText="1"/>
    </xf>
    <xf numFmtId="0" fontId="0" fillId="2" borderId="16" xfId="0" applyFill="1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6" xfId="0" applyBorder="1" applyAlignment="1"/>
    <xf numFmtId="0" fontId="0" fillId="0" borderId="16" xfId="0" applyBorder="1" applyAlignment="1">
      <alignment wrapText="1"/>
    </xf>
    <xf numFmtId="0" fontId="0" fillId="2" borderId="19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23" xfId="0" applyFill="1" applyBorder="1" applyAlignment="1">
      <alignment horizontal="left" wrapText="1"/>
    </xf>
    <xf numFmtId="0" fontId="0" fillId="8" borderId="0" xfId="0" applyFill="1" applyBorder="1" applyAlignment="1">
      <alignment horizontal="center" wrapText="1"/>
    </xf>
    <xf numFmtId="0" fontId="0" fillId="3" borderId="0" xfId="0" applyFill="1" applyBorder="1" applyAlignment="1">
      <alignment horizontal="center" wrapText="1"/>
    </xf>
    <xf numFmtId="0" fontId="0" fillId="11" borderId="0" xfId="0" applyFill="1" applyBorder="1" applyAlignment="1">
      <alignment horizontal="center" wrapText="1"/>
    </xf>
    <xf numFmtId="0" fontId="0" fillId="5" borderId="0" xfId="0" applyFill="1" applyBorder="1" applyAlignment="1">
      <alignment horizontal="center" wrapText="1"/>
    </xf>
    <xf numFmtId="0" fontId="0" fillId="2" borderId="0" xfId="0" applyFill="1" applyBorder="1" applyAlignment="1">
      <alignment horizontal="left" wrapText="1"/>
    </xf>
    <xf numFmtId="0" fontId="0" fillId="6" borderId="0" xfId="0" applyFill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18"/>
  <sheetViews>
    <sheetView tabSelected="1" topLeftCell="B1" zoomScale="125" zoomScaleNormal="125" workbookViewId="0">
      <pane ySplit="1" topLeftCell="A6" activePane="bottomLeft" state="frozen"/>
      <selection pane="bottomLeft" activeCell="K22" sqref="K22"/>
    </sheetView>
  </sheetViews>
  <sheetFormatPr baseColWidth="10" defaultColWidth="8.83203125" defaultRowHeight="15" x14ac:dyDescent="0.2"/>
  <cols>
    <col min="1" max="1" width="4.1640625" style="1" bestFit="1" customWidth="1"/>
    <col min="2" max="2" width="8.83203125" style="4"/>
    <col min="3" max="17" width="12.5" style="5" customWidth="1"/>
    <col min="18" max="18" width="8.83203125" style="1"/>
    <col min="20" max="20" width="11.1640625" bestFit="1" customWidth="1"/>
  </cols>
  <sheetData>
    <row r="1" spans="1:21" ht="16" x14ac:dyDescent="0.2">
      <c r="A1" s="8" t="s">
        <v>0</v>
      </c>
      <c r="B1" s="9"/>
      <c r="C1" s="10" t="s">
        <v>1</v>
      </c>
      <c r="D1" s="10" t="s">
        <v>2</v>
      </c>
      <c r="E1" s="10" t="s">
        <v>28</v>
      </c>
      <c r="F1" s="10" t="s">
        <v>3</v>
      </c>
      <c r="G1" s="10" t="s">
        <v>4</v>
      </c>
      <c r="H1" s="10" t="s">
        <v>5</v>
      </c>
      <c r="I1" s="10" t="s">
        <v>6</v>
      </c>
      <c r="J1" s="10" t="s">
        <v>7</v>
      </c>
      <c r="K1" s="10" t="s">
        <v>8</v>
      </c>
      <c r="L1" s="10" t="s">
        <v>9</v>
      </c>
      <c r="M1" s="10" t="s">
        <v>10</v>
      </c>
      <c r="N1" s="10" t="s">
        <v>11</v>
      </c>
      <c r="O1" s="10" t="s">
        <v>12</v>
      </c>
      <c r="P1" s="10" t="s">
        <v>13</v>
      </c>
      <c r="Q1" s="10" t="s">
        <v>31</v>
      </c>
      <c r="R1" s="60" t="s">
        <v>108</v>
      </c>
    </row>
    <row r="2" spans="1:21" ht="32" x14ac:dyDescent="0.2">
      <c r="A2" s="8"/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 t="s">
        <v>107</v>
      </c>
      <c r="N2" s="10"/>
      <c r="O2" s="10"/>
      <c r="P2" s="10"/>
      <c r="Q2" s="61"/>
      <c r="R2" s="60"/>
    </row>
    <row r="3" spans="1:21" x14ac:dyDescent="0.2">
      <c r="A3" s="8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61"/>
      <c r="R3" s="60"/>
    </row>
    <row r="4" spans="1:21" x14ac:dyDescent="0.2">
      <c r="A4" s="8"/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61"/>
      <c r="R4" s="60"/>
    </row>
    <row r="5" spans="1:21" x14ac:dyDescent="0.2">
      <c r="A5" s="8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61"/>
      <c r="R5" s="10"/>
    </row>
    <row r="6" spans="1:21" x14ac:dyDescent="0.2">
      <c r="A6" s="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62"/>
      <c r="R6" s="58"/>
      <c r="T6" s="5"/>
      <c r="U6" s="1"/>
    </row>
    <row r="7" spans="1:21" ht="16" x14ac:dyDescent="0.2">
      <c r="A7" s="8" t="s">
        <v>14</v>
      </c>
      <c r="B7" s="145" t="s">
        <v>15</v>
      </c>
      <c r="C7" s="11"/>
      <c r="D7" s="11">
        <v>1912</v>
      </c>
      <c r="E7" s="11"/>
      <c r="F7" s="11" t="s">
        <v>64</v>
      </c>
      <c r="G7" s="11"/>
      <c r="H7" s="11">
        <v>1910</v>
      </c>
      <c r="I7" s="11"/>
      <c r="J7" s="11" t="s">
        <v>69</v>
      </c>
      <c r="K7" s="11"/>
      <c r="L7" s="11" t="s">
        <v>64</v>
      </c>
      <c r="M7" s="11"/>
      <c r="N7" s="11" t="s">
        <v>131</v>
      </c>
      <c r="O7" s="11"/>
      <c r="P7" s="11" t="s">
        <v>70</v>
      </c>
      <c r="Q7" s="63"/>
      <c r="R7" s="11"/>
      <c r="T7" s="5"/>
      <c r="U7" s="1"/>
    </row>
    <row r="8" spans="1:21" ht="17" thickBot="1" x14ac:dyDescent="0.25">
      <c r="A8" s="8"/>
      <c r="B8" s="146"/>
      <c r="C8" s="51"/>
      <c r="D8" s="51" t="s">
        <v>50</v>
      </c>
      <c r="E8" s="51"/>
      <c r="F8" s="51" t="s">
        <v>65</v>
      </c>
      <c r="G8" s="51"/>
      <c r="H8" s="51" t="s">
        <v>66</v>
      </c>
      <c r="I8" s="51"/>
      <c r="J8" s="51" t="s">
        <v>68</v>
      </c>
      <c r="K8" s="51"/>
      <c r="L8" s="51" t="s">
        <v>110</v>
      </c>
      <c r="M8" s="51"/>
      <c r="N8" s="51" t="s">
        <v>94</v>
      </c>
      <c r="O8" s="51"/>
      <c r="P8" s="51" t="s">
        <v>67</v>
      </c>
      <c r="Q8" s="71"/>
      <c r="R8" s="51"/>
      <c r="T8" s="5"/>
      <c r="U8" s="1"/>
    </row>
    <row r="9" spans="1:21" ht="16" x14ac:dyDescent="0.2">
      <c r="A9" s="88"/>
      <c r="B9" s="150" t="s">
        <v>85</v>
      </c>
      <c r="C9" s="122" t="s">
        <v>53</v>
      </c>
      <c r="D9" s="92"/>
      <c r="E9" s="92" t="s">
        <v>48</v>
      </c>
      <c r="F9" s="92" t="s">
        <v>24</v>
      </c>
      <c r="G9" s="92"/>
      <c r="H9" s="92" t="s">
        <v>51</v>
      </c>
      <c r="I9" s="92" t="s">
        <v>48</v>
      </c>
      <c r="J9" s="92" t="s">
        <v>49</v>
      </c>
      <c r="K9" s="92"/>
      <c r="L9" s="92"/>
      <c r="M9" s="92" t="s">
        <v>90</v>
      </c>
      <c r="N9" s="92"/>
      <c r="O9" s="92" t="s">
        <v>24</v>
      </c>
      <c r="P9" s="92" t="s">
        <v>47</v>
      </c>
      <c r="Q9" s="93"/>
      <c r="R9" s="94"/>
      <c r="T9" s="5"/>
      <c r="U9" s="1"/>
    </row>
    <row r="10" spans="1:21" ht="29.75" customHeight="1" thickBot="1" x14ac:dyDescent="0.25">
      <c r="A10" s="88"/>
      <c r="B10" s="153"/>
      <c r="C10" s="30" t="s">
        <v>52</v>
      </c>
      <c r="D10" s="95"/>
      <c r="E10" s="95" t="s">
        <v>49</v>
      </c>
      <c r="F10" s="95" t="s">
        <v>54</v>
      </c>
      <c r="G10" s="95"/>
      <c r="H10" s="95" t="s">
        <v>90</v>
      </c>
      <c r="I10" s="95" t="s">
        <v>46</v>
      </c>
      <c r="J10" s="95" t="s">
        <v>55</v>
      </c>
      <c r="K10" s="95"/>
      <c r="L10" s="95"/>
      <c r="M10" s="95" t="s">
        <v>53</v>
      </c>
      <c r="N10" s="95"/>
      <c r="O10" s="95" t="s">
        <v>51</v>
      </c>
      <c r="P10" s="95" t="s">
        <v>46</v>
      </c>
      <c r="Q10" s="96"/>
      <c r="R10" s="97"/>
      <c r="T10" s="5"/>
      <c r="U10" s="1"/>
    </row>
    <row r="11" spans="1:21" ht="32" x14ac:dyDescent="0.2">
      <c r="A11" s="8"/>
      <c r="B11" s="145" t="s">
        <v>89</v>
      </c>
      <c r="C11" s="13" t="s">
        <v>18</v>
      </c>
      <c r="D11" s="89"/>
      <c r="E11" s="132" t="s">
        <v>38</v>
      </c>
      <c r="F11" s="13" t="s">
        <v>18</v>
      </c>
      <c r="G11" s="123" t="s">
        <v>17</v>
      </c>
      <c r="H11" s="80" t="s">
        <v>38</v>
      </c>
      <c r="I11" s="120" t="s">
        <v>39</v>
      </c>
      <c r="J11" s="91" t="s">
        <v>73</v>
      </c>
      <c r="K11" s="121" t="s">
        <v>61</v>
      </c>
      <c r="L11" s="13" t="s">
        <v>18</v>
      </c>
      <c r="M11" s="110" t="s">
        <v>40</v>
      </c>
      <c r="N11" s="100"/>
      <c r="O11" s="90" t="s">
        <v>39</v>
      </c>
      <c r="P11" s="110" t="s">
        <v>40</v>
      </c>
      <c r="Q11" s="36"/>
      <c r="R11" s="36"/>
      <c r="T11" s="5"/>
      <c r="U11" s="1"/>
    </row>
    <row r="12" spans="1:21" ht="32" customHeight="1" x14ac:dyDescent="0.2">
      <c r="A12" s="8"/>
      <c r="B12" s="145"/>
      <c r="C12" s="15" t="s">
        <v>16</v>
      </c>
      <c r="D12" s="11"/>
      <c r="E12" s="119" t="s">
        <v>61</v>
      </c>
      <c r="F12" s="13" t="s">
        <v>60</v>
      </c>
      <c r="G12" s="17" t="s">
        <v>41</v>
      </c>
      <c r="H12" s="121" t="s">
        <v>78</v>
      </c>
      <c r="I12" s="17" t="s">
        <v>96</v>
      </c>
      <c r="J12" s="12" t="s">
        <v>36</v>
      </c>
      <c r="K12" s="12" t="s">
        <v>138</v>
      </c>
      <c r="L12" s="18"/>
      <c r="M12" s="15" t="s">
        <v>16</v>
      </c>
      <c r="N12" s="18"/>
      <c r="O12" s="12" t="s">
        <v>132</v>
      </c>
      <c r="P12" s="13" t="s">
        <v>38</v>
      </c>
      <c r="Q12" s="28"/>
      <c r="R12" s="28"/>
      <c r="S12" s="59"/>
      <c r="T12" s="5"/>
      <c r="U12" s="1"/>
    </row>
    <row r="13" spans="1:21" ht="45" customHeight="1" thickBot="1" x14ac:dyDescent="0.25">
      <c r="A13" s="8"/>
      <c r="B13" s="145"/>
      <c r="C13" s="18"/>
      <c r="D13" s="11"/>
      <c r="E13" s="133"/>
      <c r="F13" s="18"/>
      <c r="G13" s="11"/>
      <c r="H13" s="11"/>
      <c r="I13" s="13" t="s">
        <v>18</v>
      </c>
      <c r="J13" s="18"/>
      <c r="K13" s="11"/>
      <c r="L13" s="11"/>
      <c r="M13" s="155"/>
      <c r="N13" s="156"/>
      <c r="O13" s="157" t="s">
        <v>139</v>
      </c>
      <c r="P13" s="158"/>
      <c r="Q13" s="28"/>
      <c r="R13" s="104"/>
      <c r="T13" s="5"/>
      <c r="U13" s="1"/>
    </row>
    <row r="14" spans="1:21" ht="17" thickTop="1" x14ac:dyDescent="0.2">
      <c r="A14" s="8"/>
      <c r="B14" s="144" t="s">
        <v>44</v>
      </c>
      <c r="C14" s="36" t="s">
        <v>45</v>
      </c>
      <c r="D14" s="36"/>
      <c r="E14" s="36"/>
      <c r="F14" s="36"/>
      <c r="G14" s="36">
        <v>1846</v>
      </c>
      <c r="H14" s="36"/>
      <c r="I14" s="36"/>
      <c r="J14" s="36"/>
      <c r="K14" s="36">
        <v>1861</v>
      </c>
      <c r="L14" s="36"/>
      <c r="M14" s="36"/>
      <c r="N14" s="36"/>
      <c r="O14" s="36" t="s">
        <v>45</v>
      </c>
      <c r="P14" s="36"/>
      <c r="Q14" s="68"/>
      <c r="R14" s="36"/>
      <c r="T14" s="5"/>
      <c r="U14" s="1"/>
    </row>
    <row r="15" spans="1:21" s="1" customFormat="1" x14ac:dyDescent="0.2">
      <c r="A15" s="8"/>
      <c r="B15" s="145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63"/>
      <c r="R15" s="11"/>
      <c r="T15" s="5"/>
    </row>
    <row r="16" spans="1:21" s="1" customFormat="1" ht="11" customHeight="1" x14ac:dyDescent="0.2">
      <c r="A16" s="8"/>
      <c r="B16" s="50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69"/>
      <c r="R16" s="34"/>
      <c r="T16" s="5"/>
    </row>
    <row r="17" spans="1:21" ht="16" x14ac:dyDescent="0.2">
      <c r="A17" s="8" t="s">
        <v>21</v>
      </c>
      <c r="B17" s="145" t="s">
        <v>15</v>
      </c>
      <c r="C17" s="11"/>
      <c r="D17" s="51" t="s">
        <v>68</v>
      </c>
      <c r="E17" s="11"/>
      <c r="F17" s="11" t="s">
        <v>69</v>
      </c>
      <c r="G17" s="11"/>
      <c r="H17" s="11" t="s">
        <v>64</v>
      </c>
      <c r="I17" s="11"/>
      <c r="J17" s="11">
        <v>1912</v>
      </c>
      <c r="K17" s="11"/>
      <c r="L17" s="11" t="s">
        <v>69</v>
      </c>
      <c r="M17" s="11"/>
      <c r="N17" s="11">
        <v>1910</v>
      </c>
      <c r="O17" s="11"/>
      <c r="P17" s="11" t="s">
        <v>64</v>
      </c>
      <c r="Q17" s="63"/>
      <c r="R17" s="11"/>
      <c r="T17" s="6"/>
      <c r="U17" s="82"/>
    </row>
    <row r="18" spans="1:21" ht="17" thickBot="1" x14ac:dyDescent="0.25">
      <c r="A18" s="8"/>
      <c r="B18" s="146"/>
      <c r="C18" s="51"/>
      <c r="D18" s="51" t="s">
        <v>94</v>
      </c>
      <c r="E18" s="51"/>
      <c r="F18" s="51" t="s">
        <v>110</v>
      </c>
      <c r="G18" s="51"/>
      <c r="H18" s="11" t="s">
        <v>131</v>
      </c>
      <c r="I18" s="51"/>
      <c r="J18" s="51" t="s">
        <v>70</v>
      </c>
      <c r="K18" s="51"/>
      <c r="L18" s="51" t="s">
        <v>65</v>
      </c>
      <c r="M18" s="51"/>
      <c r="N18" s="51" t="s">
        <v>50</v>
      </c>
      <c r="O18" s="51"/>
      <c r="P18" s="51" t="s">
        <v>66</v>
      </c>
      <c r="Q18" s="71"/>
      <c r="R18" s="51"/>
    </row>
    <row r="19" spans="1:21" ht="31.75" customHeight="1" x14ac:dyDescent="0.2">
      <c r="A19" s="88"/>
      <c r="B19" s="150" t="s">
        <v>85</v>
      </c>
      <c r="C19" s="92" t="s">
        <v>24</v>
      </c>
      <c r="D19" s="99"/>
      <c r="E19" s="99" t="s">
        <v>46</v>
      </c>
      <c r="F19" s="92" t="s">
        <v>49</v>
      </c>
      <c r="G19" s="92"/>
      <c r="H19" s="92" t="s">
        <v>47</v>
      </c>
      <c r="I19" s="92" t="s">
        <v>52</v>
      </c>
      <c r="J19" s="92" t="s">
        <v>24</v>
      </c>
      <c r="K19" s="92"/>
      <c r="L19" s="92"/>
      <c r="M19" s="92" t="s">
        <v>46</v>
      </c>
      <c r="N19" s="92"/>
      <c r="O19" s="92" t="s">
        <v>47</v>
      </c>
      <c r="P19" s="92" t="s">
        <v>49</v>
      </c>
      <c r="Q19" s="93"/>
      <c r="R19" s="94"/>
    </row>
    <row r="20" spans="1:21" ht="17" thickBot="1" x14ac:dyDescent="0.25">
      <c r="A20" s="88"/>
      <c r="B20" s="152"/>
      <c r="C20" s="49" t="s">
        <v>55</v>
      </c>
      <c r="D20" s="49"/>
      <c r="E20" s="30" t="s">
        <v>52</v>
      </c>
      <c r="F20" s="30" t="s">
        <v>90</v>
      </c>
      <c r="G20" s="30"/>
      <c r="H20" s="30" t="s">
        <v>54</v>
      </c>
      <c r="I20" s="30" t="s">
        <v>51</v>
      </c>
      <c r="J20" s="49" t="s">
        <v>48</v>
      </c>
      <c r="K20" s="49"/>
      <c r="L20" s="95"/>
      <c r="M20" s="30" t="s">
        <v>55</v>
      </c>
      <c r="N20" s="30"/>
      <c r="O20" s="30" t="s">
        <v>53</v>
      </c>
      <c r="P20" s="30" t="s">
        <v>54</v>
      </c>
      <c r="Q20" s="30"/>
      <c r="R20" s="97"/>
    </row>
    <row r="21" spans="1:21" ht="32" x14ac:dyDescent="0.2">
      <c r="A21" s="8"/>
      <c r="B21" s="139" t="s">
        <v>89</v>
      </c>
      <c r="C21" s="17" t="s">
        <v>96</v>
      </c>
      <c r="D21" s="11"/>
      <c r="E21" s="119" t="s">
        <v>17</v>
      </c>
      <c r="F21" s="15" t="s">
        <v>16</v>
      </c>
      <c r="G21" s="12" t="s">
        <v>132</v>
      </c>
      <c r="H21" s="15" t="s">
        <v>37</v>
      </c>
      <c r="I21" s="16" t="s">
        <v>73</v>
      </c>
      <c r="J21" s="90" t="s">
        <v>39</v>
      </c>
      <c r="K21" s="18"/>
      <c r="L21" s="121" t="s">
        <v>78</v>
      </c>
      <c r="M21" s="16" t="s">
        <v>73</v>
      </c>
      <c r="N21" s="18"/>
      <c r="O21" s="12" t="s">
        <v>138</v>
      </c>
      <c r="P21" s="15" t="s">
        <v>37</v>
      </c>
      <c r="Q21" s="11"/>
      <c r="R21" s="114"/>
    </row>
    <row r="22" spans="1:21" ht="32" x14ac:dyDescent="0.2">
      <c r="A22" s="8"/>
      <c r="B22" s="140"/>
      <c r="C22" s="13" t="s">
        <v>38</v>
      </c>
      <c r="D22" s="11"/>
      <c r="E22" s="90" t="s">
        <v>39</v>
      </c>
      <c r="F22" s="98" t="s">
        <v>41</v>
      </c>
      <c r="G22" s="16" t="s">
        <v>40</v>
      </c>
      <c r="H22" s="12" t="s">
        <v>36</v>
      </c>
      <c r="I22" s="17" t="s">
        <v>96</v>
      </c>
      <c r="J22" s="13" t="s">
        <v>18</v>
      </c>
      <c r="K22" s="18"/>
      <c r="L22" s="89"/>
      <c r="M22" s="15" t="s">
        <v>16</v>
      </c>
      <c r="N22" s="18"/>
      <c r="O22" s="121" t="s">
        <v>61</v>
      </c>
      <c r="P22" s="16" t="s">
        <v>73</v>
      </c>
      <c r="Q22" s="11"/>
      <c r="R22" s="115"/>
    </row>
    <row r="23" spans="1:21" ht="38" customHeight="1" thickBot="1" x14ac:dyDescent="0.25">
      <c r="A23" s="8"/>
      <c r="B23" s="140"/>
      <c r="C23" s="131" t="s">
        <v>40</v>
      </c>
      <c r="D23" s="11"/>
      <c r="E23" s="118"/>
      <c r="F23" s="103"/>
      <c r="G23" s="136" t="s">
        <v>133</v>
      </c>
      <c r="H23" s="154"/>
      <c r="I23" s="154"/>
      <c r="J23" s="136" t="s">
        <v>26</v>
      </c>
      <c r="K23" s="154"/>
      <c r="L23" s="154"/>
      <c r="M23" s="136" t="s">
        <v>134</v>
      </c>
      <c r="N23" s="136"/>
      <c r="O23" s="136"/>
      <c r="P23" s="136" t="s">
        <v>33</v>
      </c>
      <c r="Q23" s="143"/>
      <c r="R23" s="117"/>
    </row>
    <row r="24" spans="1:21" ht="16" x14ac:dyDescent="0.2">
      <c r="A24" s="8"/>
      <c r="B24" s="144" t="s">
        <v>44</v>
      </c>
      <c r="C24" s="36" t="s">
        <v>45</v>
      </c>
      <c r="D24" s="36"/>
      <c r="E24" s="36"/>
      <c r="F24" s="36"/>
      <c r="G24" s="36">
        <v>1861</v>
      </c>
      <c r="H24" s="36"/>
      <c r="I24" s="36"/>
      <c r="J24" s="36"/>
      <c r="K24" s="36">
        <v>1846</v>
      </c>
      <c r="L24" s="36"/>
      <c r="M24" s="36"/>
      <c r="N24" s="36"/>
      <c r="O24" s="36" t="s">
        <v>45</v>
      </c>
      <c r="P24" s="36"/>
      <c r="Q24" s="68"/>
      <c r="R24" s="36"/>
    </row>
    <row r="25" spans="1:21" x14ac:dyDescent="0.2">
      <c r="A25" s="8"/>
      <c r="B25" s="14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63"/>
      <c r="R25" s="11"/>
    </row>
    <row r="26" spans="1:21" ht="14" customHeight="1" x14ac:dyDescent="0.2">
      <c r="A26" s="8"/>
      <c r="B26" s="50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69"/>
      <c r="R26" s="34"/>
    </row>
    <row r="27" spans="1:21" ht="28.75" customHeight="1" x14ac:dyDescent="0.2">
      <c r="A27" s="8" t="s">
        <v>20</v>
      </c>
      <c r="B27" s="145" t="s">
        <v>15</v>
      </c>
      <c r="C27" s="11"/>
      <c r="D27" s="11" t="s">
        <v>64</v>
      </c>
      <c r="E27" s="29"/>
      <c r="F27" s="147" t="s">
        <v>100</v>
      </c>
      <c r="G27" s="148"/>
      <c r="H27" s="149"/>
      <c r="I27" s="135" t="s">
        <v>101</v>
      </c>
      <c r="J27" s="135"/>
      <c r="K27" s="135"/>
      <c r="L27" s="135"/>
      <c r="M27" s="11"/>
      <c r="N27" s="11" t="s">
        <v>103</v>
      </c>
      <c r="O27" s="11"/>
      <c r="P27" s="11" t="s">
        <v>104</v>
      </c>
      <c r="Q27" s="63"/>
      <c r="R27" s="11"/>
    </row>
    <row r="28" spans="1:21" ht="17" thickBot="1" x14ac:dyDescent="0.25">
      <c r="A28" s="8"/>
      <c r="B28" s="146"/>
      <c r="C28" s="51"/>
      <c r="D28" s="51" t="s">
        <v>67</v>
      </c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71"/>
      <c r="R28" s="51"/>
    </row>
    <row r="29" spans="1:21" ht="28.75" customHeight="1" x14ac:dyDescent="0.2">
      <c r="A29" s="88"/>
      <c r="B29" s="150" t="s">
        <v>85</v>
      </c>
      <c r="C29" s="92" t="s">
        <v>47</v>
      </c>
      <c r="D29" s="92"/>
      <c r="E29" s="92" t="s">
        <v>55</v>
      </c>
      <c r="F29" s="92" t="s">
        <v>46</v>
      </c>
      <c r="G29" s="92"/>
      <c r="H29" s="92" t="s">
        <v>48</v>
      </c>
      <c r="I29" s="92" t="s">
        <v>49</v>
      </c>
      <c r="J29" s="92" t="s">
        <v>52</v>
      </c>
      <c r="K29" s="31" t="s">
        <v>105</v>
      </c>
      <c r="L29" s="92"/>
      <c r="M29" s="137" t="s">
        <v>22</v>
      </c>
      <c r="N29" s="137"/>
      <c r="O29" s="137"/>
      <c r="P29" s="137" t="s">
        <v>23</v>
      </c>
      <c r="Q29" s="138"/>
      <c r="R29" s="101"/>
    </row>
    <row r="30" spans="1:21" ht="16" x14ac:dyDescent="0.2">
      <c r="A30" s="88"/>
      <c r="B30" s="151"/>
      <c r="C30" s="30" t="s">
        <v>48</v>
      </c>
      <c r="D30" s="30"/>
      <c r="E30" s="30" t="s">
        <v>54</v>
      </c>
      <c r="F30" s="49" t="s">
        <v>51</v>
      </c>
      <c r="G30" s="30"/>
      <c r="H30" s="30" t="s">
        <v>53</v>
      </c>
      <c r="I30" s="30" t="s">
        <v>24</v>
      </c>
      <c r="J30" s="30" t="s">
        <v>90</v>
      </c>
      <c r="K30" s="31"/>
      <c r="L30" s="30"/>
      <c r="M30" s="31" t="s">
        <v>105</v>
      </c>
      <c r="N30" s="31"/>
      <c r="O30" s="31"/>
      <c r="P30" s="31" t="s">
        <v>24</v>
      </c>
      <c r="Q30" s="29"/>
      <c r="R30" s="102"/>
    </row>
    <row r="31" spans="1:21" ht="17" thickBot="1" x14ac:dyDescent="0.25">
      <c r="A31" s="88"/>
      <c r="B31" s="152"/>
      <c r="C31" s="51"/>
      <c r="D31" s="51"/>
      <c r="E31" s="51"/>
      <c r="F31" s="51"/>
      <c r="G31" s="124"/>
      <c r="H31" s="124"/>
      <c r="I31" s="51"/>
      <c r="J31" s="51"/>
      <c r="K31" s="51"/>
      <c r="L31" s="51"/>
      <c r="M31" s="51"/>
      <c r="N31" s="51"/>
      <c r="O31" s="51"/>
      <c r="P31" s="49" t="s">
        <v>105</v>
      </c>
      <c r="Q31" s="71"/>
      <c r="R31" s="125"/>
    </row>
    <row r="32" spans="1:21" ht="32" x14ac:dyDescent="0.2">
      <c r="A32" s="8"/>
      <c r="B32" s="139" t="s">
        <v>89</v>
      </c>
      <c r="C32" s="130" t="s">
        <v>96</v>
      </c>
      <c r="D32" s="113"/>
      <c r="E32" s="123" t="s">
        <v>17</v>
      </c>
      <c r="F32" s="108" t="s">
        <v>18</v>
      </c>
      <c r="G32" s="109" t="s">
        <v>37</v>
      </c>
      <c r="H32" s="112" t="s">
        <v>36</v>
      </c>
      <c r="I32" s="112" t="s">
        <v>138</v>
      </c>
      <c r="J32" s="110" t="s">
        <v>73</v>
      </c>
      <c r="K32" s="123" t="s">
        <v>78</v>
      </c>
      <c r="L32" s="111"/>
      <c r="M32" s="108" t="s">
        <v>62</v>
      </c>
      <c r="N32" s="111"/>
      <c r="O32" s="123" t="s">
        <v>17</v>
      </c>
      <c r="P32" s="113"/>
      <c r="Q32" s="113"/>
      <c r="R32" s="114"/>
    </row>
    <row r="33" spans="1:19" ht="32" x14ac:dyDescent="0.2">
      <c r="A33" s="8"/>
      <c r="B33" s="140"/>
      <c r="C33" s="13" t="s">
        <v>62</v>
      </c>
      <c r="D33" s="18"/>
      <c r="E33" s="18"/>
      <c r="F33" s="12" t="s">
        <v>132</v>
      </c>
      <c r="G33" s="32" t="s">
        <v>41</v>
      </c>
      <c r="H33" s="12" t="s">
        <v>76</v>
      </c>
      <c r="I33" s="119" t="s">
        <v>61</v>
      </c>
      <c r="J33" s="18"/>
      <c r="K33" s="15" t="s">
        <v>37</v>
      </c>
      <c r="L33" s="18"/>
      <c r="M33" s="12" t="s">
        <v>60</v>
      </c>
      <c r="N33" s="18"/>
      <c r="O33" s="16" t="s">
        <v>40</v>
      </c>
      <c r="P33" s="18"/>
      <c r="Q33" s="11"/>
      <c r="R33" s="115"/>
    </row>
    <row r="34" spans="1:19" ht="17" customHeight="1" thickBot="1" x14ac:dyDescent="0.25">
      <c r="A34" s="8"/>
      <c r="B34" s="141"/>
      <c r="C34" s="136" t="s">
        <v>99</v>
      </c>
      <c r="D34" s="136"/>
      <c r="E34" s="142"/>
      <c r="F34" s="126"/>
      <c r="G34" s="126"/>
      <c r="H34" s="127"/>
      <c r="I34" s="136" t="s">
        <v>25</v>
      </c>
      <c r="J34" s="136"/>
      <c r="K34" s="136"/>
      <c r="L34" s="136"/>
      <c r="M34" s="116"/>
      <c r="N34" s="116"/>
      <c r="O34" s="116"/>
      <c r="P34" s="136" t="s">
        <v>34</v>
      </c>
      <c r="Q34" s="143"/>
      <c r="R34" s="128"/>
    </row>
    <row r="35" spans="1:19" ht="17" thickTop="1" x14ac:dyDescent="0.2">
      <c r="A35" s="8"/>
      <c r="B35" s="144" t="s">
        <v>44</v>
      </c>
      <c r="C35" s="36" t="s">
        <v>45</v>
      </c>
      <c r="D35" s="36"/>
      <c r="E35" s="36"/>
      <c r="F35" s="52"/>
      <c r="G35" s="53"/>
      <c r="H35" s="54"/>
      <c r="I35" s="36"/>
      <c r="J35" s="36"/>
      <c r="K35" s="36"/>
      <c r="L35" s="36"/>
      <c r="M35" s="53">
        <v>1846</v>
      </c>
      <c r="N35" s="129"/>
      <c r="O35" s="36" t="s">
        <v>45</v>
      </c>
      <c r="P35" s="105"/>
      <c r="Q35" s="106"/>
      <c r="R35" s="107"/>
    </row>
    <row r="36" spans="1:19" x14ac:dyDescent="0.2">
      <c r="A36" s="8"/>
      <c r="B36" s="145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11"/>
      <c r="N36" s="11"/>
      <c r="O36" s="11"/>
      <c r="P36" s="11"/>
      <c r="Q36" s="63"/>
      <c r="R36" s="11"/>
    </row>
    <row r="37" spans="1:19" x14ac:dyDescent="0.2">
      <c r="A37" s="8"/>
      <c r="B37" s="9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63"/>
      <c r="R37" s="11"/>
    </row>
    <row r="38" spans="1:19" s="1" customFormat="1" x14ac:dyDescent="0.2">
      <c r="A38" s="8"/>
      <c r="B38" s="9"/>
      <c r="C38" s="134" t="s">
        <v>88</v>
      </c>
      <c r="D38" s="134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63"/>
      <c r="R38" s="11"/>
      <c r="S38"/>
    </row>
    <row r="39" spans="1:19" s="1" customFormat="1" x14ac:dyDescent="0.2">
      <c r="A39" s="8"/>
      <c r="B39" s="18"/>
      <c r="C39" s="23">
        <v>4</v>
      </c>
      <c r="D39" s="22">
        <v>5</v>
      </c>
      <c r="E39" s="24">
        <v>6</v>
      </c>
      <c r="F39" s="25">
        <v>7</v>
      </c>
      <c r="G39" s="26">
        <v>8</v>
      </c>
      <c r="H39" s="27">
        <v>9</v>
      </c>
      <c r="I39" s="135" t="s">
        <v>86</v>
      </c>
      <c r="J39" s="135"/>
      <c r="K39" s="11"/>
      <c r="L39" s="11"/>
      <c r="M39" s="11"/>
      <c r="N39" s="11"/>
      <c r="O39" s="11"/>
      <c r="P39" s="11"/>
      <c r="Q39" s="63"/>
      <c r="R39" s="11"/>
      <c r="S39"/>
    </row>
    <row r="40" spans="1:19" s="4" customFormat="1" x14ac:dyDescent="0.2">
      <c r="B40" s="86"/>
      <c r="C40" s="73">
        <v>11</v>
      </c>
      <c r="D40" s="73">
        <v>14</v>
      </c>
      <c r="E40" s="73">
        <v>10</v>
      </c>
      <c r="F40" s="73">
        <v>14</v>
      </c>
      <c r="G40" s="73">
        <v>9</v>
      </c>
      <c r="H40" s="73">
        <v>9</v>
      </c>
      <c r="I40" s="73"/>
      <c r="J40" s="73"/>
      <c r="K40" s="73"/>
      <c r="L40" s="73"/>
      <c r="M40" s="73"/>
      <c r="N40" s="73"/>
      <c r="O40" s="73"/>
      <c r="P40" s="73"/>
      <c r="Q40" s="73"/>
      <c r="S40" s="87"/>
    </row>
    <row r="41" spans="1:19" s="1" customFormat="1" x14ac:dyDescent="0.2">
      <c r="B41" s="6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S41"/>
    </row>
    <row r="42" spans="1:19" s="1" customFormat="1" x14ac:dyDescent="0.2">
      <c r="B42" s="6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S42"/>
    </row>
    <row r="43" spans="1:19" s="1" customFormat="1" x14ac:dyDescent="0.2">
      <c r="B43" s="6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S43"/>
    </row>
    <row r="44" spans="1:19" s="1" customFormat="1" x14ac:dyDescent="0.2">
      <c r="B44" s="6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S44"/>
    </row>
    <row r="45" spans="1:19" s="1" customFormat="1" ht="16" x14ac:dyDescent="0.2">
      <c r="B45" s="6"/>
      <c r="C45" s="5"/>
      <c r="D45" s="5"/>
      <c r="E45" s="5"/>
      <c r="F45" s="5" t="s">
        <v>115</v>
      </c>
      <c r="G45" s="6" t="s">
        <v>116</v>
      </c>
      <c r="H45" s="6" t="s">
        <v>117</v>
      </c>
      <c r="I45" s="6" t="s">
        <v>91</v>
      </c>
      <c r="J45" s="5"/>
      <c r="K45" s="5"/>
      <c r="L45" s="5"/>
      <c r="M45" s="5"/>
      <c r="N45" s="5"/>
      <c r="O45" s="5"/>
      <c r="P45" s="5"/>
      <c r="Q45" s="5"/>
      <c r="S45"/>
    </row>
    <row r="46" spans="1:19" s="1" customFormat="1" ht="16" x14ac:dyDescent="0.2">
      <c r="B46" s="4"/>
      <c r="C46" s="5" t="s">
        <v>46</v>
      </c>
      <c r="D46" s="5">
        <f>COUNTIF($C$7:$Q$38,"Empire Builder")</f>
        <v>5</v>
      </c>
      <c r="E46" s="5"/>
      <c r="F46" s="5">
        <f>COUNTIF($C$9:$Q$10,$C46)</f>
        <v>2</v>
      </c>
      <c r="G46" s="5">
        <f>COUNTIF($C$19:$Q$20,$C46)</f>
        <v>2</v>
      </c>
      <c r="H46" s="5">
        <f>COUNTIF($C$29:$Q$30,$C46)</f>
        <v>1</v>
      </c>
      <c r="I46" s="5">
        <f>SUM(F46:H46)</f>
        <v>5</v>
      </c>
      <c r="J46" s="5"/>
      <c r="K46" s="5" t="s">
        <v>53</v>
      </c>
      <c r="L46" s="5" t="s">
        <v>48</v>
      </c>
      <c r="M46" s="5" t="s">
        <v>47</v>
      </c>
      <c r="N46" s="5" t="s">
        <v>55</v>
      </c>
      <c r="O46" s="5" t="s">
        <v>49</v>
      </c>
      <c r="P46" s="5"/>
      <c r="Q46" s="5"/>
      <c r="S46"/>
    </row>
    <row r="47" spans="1:19" s="1" customFormat="1" ht="17" thickBot="1" x14ac:dyDescent="0.25">
      <c r="B47" s="4"/>
      <c r="C47" s="5" t="s">
        <v>24</v>
      </c>
      <c r="D47" s="5">
        <f t="shared" ref="D47:D56" si="0">COUNTIF($C$7:$Q$38,C47)</f>
        <v>6</v>
      </c>
      <c r="E47" s="5"/>
      <c r="F47" s="5">
        <f t="shared" ref="F47:F56" si="1">COUNTIF($C$9:$Q$10,$C47)</f>
        <v>2</v>
      </c>
      <c r="G47" s="5">
        <f t="shared" ref="G47:G56" si="2">COUNTIF($C$19:$Q$20,$C47)</f>
        <v>2</v>
      </c>
      <c r="H47" s="5">
        <f t="shared" ref="H47:H56" si="3">COUNTIF($C$29:$Q$30,$C47)</f>
        <v>2</v>
      </c>
      <c r="I47" s="5">
        <f t="shared" ref="I47:I57" si="4">SUM(F47:H47)</f>
        <v>6</v>
      </c>
      <c r="J47" s="5"/>
      <c r="K47" s="5" t="s">
        <v>49</v>
      </c>
      <c r="L47" s="5" t="s">
        <v>118</v>
      </c>
      <c r="M47" s="5" t="s">
        <v>50</v>
      </c>
      <c r="N47" s="5" t="s">
        <v>52</v>
      </c>
      <c r="O47" s="5" t="s">
        <v>47</v>
      </c>
      <c r="P47" s="5"/>
      <c r="Q47" s="5"/>
      <c r="S47"/>
    </row>
    <row r="48" spans="1:19" s="1" customFormat="1" ht="17" thickTop="1" x14ac:dyDescent="0.2">
      <c r="B48" s="4"/>
      <c r="C48" s="39" t="s">
        <v>48</v>
      </c>
      <c r="D48" s="5">
        <f t="shared" si="0"/>
        <v>5</v>
      </c>
      <c r="E48" s="5"/>
      <c r="F48" s="5">
        <f t="shared" si="1"/>
        <v>2</v>
      </c>
      <c r="G48" s="5">
        <f t="shared" si="2"/>
        <v>1</v>
      </c>
      <c r="H48" s="5">
        <f t="shared" si="3"/>
        <v>2</v>
      </c>
      <c r="I48" s="5">
        <f t="shared" si="4"/>
        <v>5</v>
      </c>
      <c r="J48" s="5"/>
      <c r="K48" s="5" t="s">
        <v>119</v>
      </c>
      <c r="L48" s="5" t="s">
        <v>46</v>
      </c>
      <c r="M48" s="5" t="s">
        <v>51</v>
      </c>
      <c r="N48" s="5" t="s">
        <v>53</v>
      </c>
      <c r="O48" s="5"/>
      <c r="P48" s="5"/>
      <c r="Q48" s="5"/>
      <c r="S48"/>
    </row>
    <row r="49" spans="1:19" s="1" customFormat="1" ht="16" x14ac:dyDescent="0.2">
      <c r="B49" s="4" t="s">
        <v>114</v>
      </c>
      <c r="C49" s="5" t="s">
        <v>54</v>
      </c>
      <c r="D49" s="5">
        <f t="shared" si="0"/>
        <v>4</v>
      </c>
      <c r="E49" s="5"/>
      <c r="F49" s="5">
        <f t="shared" si="1"/>
        <v>1</v>
      </c>
      <c r="G49" s="5">
        <f t="shared" si="2"/>
        <v>2</v>
      </c>
      <c r="H49" s="5">
        <f t="shared" si="3"/>
        <v>1</v>
      </c>
      <c r="I49" s="5">
        <f t="shared" si="4"/>
        <v>4</v>
      </c>
      <c r="J49" s="5"/>
      <c r="K49" s="5" t="s">
        <v>51</v>
      </c>
      <c r="L49" s="5" t="s">
        <v>49</v>
      </c>
      <c r="M49" s="5" t="s">
        <v>52</v>
      </c>
      <c r="N49" s="5" t="s">
        <v>55</v>
      </c>
      <c r="O49" s="5"/>
      <c r="P49" s="5"/>
      <c r="Q49" s="5"/>
      <c r="S49"/>
    </row>
    <row r="50" spans="1:19" s="1" customFormat="1" ht="16" x14ac:dyDescent="0.2">
      <c r="B50" s="4"/>
      <c r="C50" s="5" t="s">
        <v>49</v>
      </c>
      <c r="D50" s="5">
        <f t="shared" si="0"/>
        <v>5</v>
      </c>
      <c r="E50" s="5"/>
      <c r="F50" s="5">
        <f t="shared" si="1"/>
        <v>2</v>
      </c>
      <c r="G50" s="5">
        <f t="shared" si="2"/>
        <v>2</v>
      </c>
      <c r="H50" s="5">
        <f t="shared" si="3"/>
        <v>1</v>
      </c>
      <c r="I50" s="5">
        <f t="shared" si="4"/>
        <v>5</v>
      </c>
      <c r="J50" s="5"/>
      <c r="K50" s="5" t="s">
        <v>54</v>
      </c>
      <c r="L50" s="5" t="s">
        <v>55</v>
      </c>
      <c r="M50" s="5" t="s">
        <v>53</v>
      </c>
      <c r="N50" s="5" t="s">
        <v>92</v>
      </c>
      <c r="O50" s="5" t="s">
        <v>46</v>
      </c>
      <c r="P50" s="5"/>
      <c r="Q50" s="5"/>
      <c r="S50"/>
    </row>
    <row r="51" spans="1:19" s="1" customFormat="1" ht="16" x14ac:dyDescent="0.2">
      <c r="B51" s="4" t="s">
        <v>114</v>
      </c>
      <c r="C51" s="5" t="s">
        <v>52</v>
      </c>
      <c r="D51" s="5">
        <f t="shared" si="0"/>
        <v>4</v>
      </c>
      <c r="E51" s="5"/>
      <c r="F51" s="5">
        <f t="shared" si="1"/>
        <v>1</v>
      </c>
      <c r="G51" s="5">
        <f t="shared" si="2"/>
        <v>2</v>
      </c>
      <c r="H51" s="5">
        <f t="shared" si="3"/>
        <v>1</v>
      </c>
      <c r="I51" s="5">
        <f t="shared" si="4"/>
        <v>4</v>
      </c>
      <c r="J51" s="5"/>
      <c r="K51" s="5" t="s">
        <v>48</v>
      </c>
      <c r="L51" s="5" t="s">
        <v>54</v>
      </c>
      <c r="M51" s="5" t="s">
        <v>24</v>
      </c>
      <c r="N51" s="5" t="s">
        <v>50</v>
      </c>
      <c r="O51" s="5"/>
      <c r="P51" s="5"/>
      <c r="Q51" s="5"/>
      <c r="S51"/>
    </row>
    <row r="52" spans="1:19" s="1" customFormat="1" ht="16" x14ac:dyDescent="0.2">
      <c r="B52" s="4"/>
      <c r="C52" s="5" t="s">
        <v>90</v>
      </c>
      <c r="D52" s="5">
        <f t="shared" si="0"/>
        <v>4</v>
      </c>
      <c r="E52" s="5"/>
      <c r="F52" s="5">
        <f t="shared" si="1"/>
        <v>2</v>
      </c>
      <c r="G52" s="5">
        <f t="shared" si="2"/>
        <v>1</v>
      </c>
      <c r="H52" s="5">
        <f t="shared" si="3"/>
        <v>1</v>
      </c>
      <c r="I52" s="5">
        <f t="shared" si="4"/>
        <v>4</v>
      </c>
      <c r="J52" s="5"/>
      <c r="K52" s="5" t="s">
        <v>47</v>
      </c>
      <c r="L52" s="5" t="s">
        <v>51</v>
      </c>
      <c r="M52" s="5" t="s">
        <v>92</v>
      </c>
      <c r="N52" s="5" t="s">
        <v>52</v>
      </c>
      <c r="O52" s="5"/>
      <c r="P52" s="5"/>
      <c r="Q52" s="5"/>
      <c r="S52"/>
    </row>
    <row r="53" spans="1:19" s="1" customFormat="1" ht="16" x14ac:dyDescent="0.2">
      <c r="B53" s="4"/>
      <c r="C53" s="5" t="s">
        <v>47</v>
      </c>
      <c r="D53" s="5">
        <f t="shared" si="0"/>
        <v>4</v>
      </c>
      <c r="E53" s="5"/>
      <c r="F53" s="5">
        <f t="shared" si="1"/>
        <v>1</v>
      </c>
      <c r="G53" s="5">
        <f t="shared" si="2"/>
        <v>2</v>
      </c>
      <c r="H53" s="5">
        <f t="shared" si="3"/>
        <v>1</v>
      </c>
      <c r="I53" s="5">
        <f t="shared" si="4"/>
        <v>4</v>
      </c>
      <c r="J53" s="5"/>
      <c r="K53" s="5" t="s">
        <v>50</v>
      </c>
      <c r="L53" s="5" t="s">
        <v>46</v>
      </c>
      <c r="M53" s="5" t="s">
        <v>120</v>
      </c>
      <c r="N53" s="5"/>
      <c r="O53" s="5"/>
      <c r="P53" s="5"/>
      <c r="Q53" s="5"/>
      <c r="S53"/>
    </row>
    <row r="54" spans="1:19" s="5" customFormat="1" ht="16" x14ac:dyDescent="0.2">
      <c r="A54" s="1"/>
      <c r="B54" s="4" t="s">
        <v>114</v>
      </c>
      <c r="C54" s="5" t="s">
        <v>51</v>
      </c>
      <c r="D54" s="5">
        <f t="shared" si="0"/>
        <v>4</v>
      </c>
      <c r="F54" s="5">
        <f t="shared" si="1"/>
        <v>2</v>
      </c>
      <c r="G54" s="5">
        <f t="shared" si="2"/>
        <v>1</v>
      </c>
      <c r="H54" s="5">
        <f t="shared" si="3"/>
        <v>1</v>
      </c>
      <c r="I54" s="5">
        <f t="shared" si="4"/>
        <v>4</v>
      </c>
      <c r="K54" s="5" t="s">
        <v>54</v>
      </c>
      <c r="L54" s="5" t="s">
        <v>50</v>
      </c>
      <c r="M54" s="5" t="s">
        <v>48</v>
      </c>
      <c r="N54" s="5" t="s">
        <v>53</v>
      </c>
      <c r="R54" s="1"/>
      <c r="S54"/>
    </row>
    <row r="55" spans="1:19" s="5" customFormat="1" ht="16" x14ac:dyDescent="0.2">
      <c r="A55" s="1"/>
      <c r="B55" s="4"/>
      <c r="C55" s="5" t="s">
        <v>53</v>
      </c>
      <c r="D55" s="5">
        <f t="shared" si="0"/>
        <v>4</v>
      </c>
      <c r="F55" s="5">
        <f t="shared" si="1"/>
        <v>2</v>
      </c>
      <c r="G55" s="5">
        <f t="shared" si="2"/>
        <v>1</v>
      </c>
      <c r="H55" s="5">
        <f t="shared" si="3"/>
        <v>1</v>
      </c>
      <c r="I55" s="5">
        <f t="shared" si="4"/>
        <v>4</v>
      </c>
      <c r="K55" s="5" t="s">
        <v>46</v>
      </c>
      <c r="L55" s="5" t="s">
        <v>49</v>
      </c>
      <c r="M55" s="5" t="s">
        <v>48</v>
      </c>
      <c r="N55" s="5" t="s">
        <v>51</v>
      </c>
      <c r="R55" s="1"/>
      <c r="S55"/>
    </row>
    <row r="56" spans="1:19" s="5" customFormat="1" ht="16" x14ac:dyDescent="0.2">
      <c r="A56" s="1"/>
      <c r="B56" s="4"/>
      <c r="C56" s="5" t="s">
        <v>55</v>
      </c>
      <c r="D56" s="5">
        <f t="shared" si="0"/>
        <v>4</v>
      </c>
      <c r="F56" s="5">
        <f t="shared" si="1"/>
        <v>1</v>
      </c>
      <c r="G56" s="5">
        <f t="shared" si="2"/>
        <v>2</v>
      </c>
      <c r="H56" s="5">
        <f t="shared" si="3"/>
        <v>1</v>
      </c>
      <c r="I56" s="5">
        <f t="shared" si="4"/>
        <v>4</v>
      </c>
      <c r="K56" s="5" t="s">
        <v>24</v>
      </c>
      <c r="L56" s="5" t="s">
        <v>49</v>
      </c>
      <c r="M56" s="5" t="s">
        <v>121</v>
      </c>
      <c r="N56" s="5" t="s">
        <v>54</v>
      </c>
      <c r="R56" s="1"/>
      <c r="S56"/>
    </row>
    <row r="57" spans="1:19" s="5" customFormat="1" ht="16" x14ac:dyDescent="0.2">
      <c r="A57" s="1"/>
      <c r="B57" s="4"/>
      <c r="C57" s="5" t="s">
        <v>91</v>
      </c>
      <c r="D57" s="5">
        <f>SUM(D46:D56)</f>
        <v>49</v>
      </c>
      <c r="E57" s="5">
        <f t="shared" ref="E57:H57" si="5">SUM(E46:E56)</f>
        <v>0</v>
      </c>
      <c r="F57" s="5">
        <f t="shared" si="5"/>
        <v>18</v>
      </c>
      <c r="G57" s="5">
        <f t="shared" si="5"/>
        <v>18</v>
      </c>
      <c r="H57" s="5">
        <f t="shared" si="5"/>
        <v>13</v>
      </c>
      <c r="I57" s="5">
        <f t="shared" si="4"/>
        <v>49</v>
      </c>
      <c r="R57" s="1"/>
      <c r="S57"/>
    </row>
    <row r="58" spans="1:19" s="5" customFormat="1" x14ac:dyDescent="0.2">
      <c r="A58" s="1"/>
      <c r="B58" s="4"/>
      <c r="R58" s="1"/>
      <c r="S58"/>
    </row>
    <row r="59" spans="1:19" x14ac:dyDescent="0.2">
      <c r="B59" s="76"/>
      <c r="C59" s="75"/>
      <c r="D59" s="75"/>
      <c r="E59" s="75"/>
      <c r="F59" s="75"/>
      <c r="G59" s="75"/>
      <c r="H59" s="75"/>
      <c r="I59" s="75"/>
    </row>
    <row r="60" spans="1:19" ht="16" x14ac:dyDescent="0.2">
      <c r="F60" s="5" t="s">
        <v>115</v>
      </c>
      <c r="G60" s="6" t="s">
        <v>116</v>
      </c>
      <c r="H60" s="6" t="s">
        <v>117</v>
      </c>
      <c r="I60" s="6" t="s">
        <v>91</v>
      </c>
    </row>
    <row r="61" spans="1:19" s="5" customFormat="1" ht="16" x14ac:dyDescent="0.2">
      <c r="A61" s="1"/>
      <c r="B61" s="4"/>
      <c r="C61" s="5" t="s">
        <v>64</v>
      </c>
      <c r="D61" s="5">
        <f t="shared" ref="D61:D72" si="6">COUNTIF($C$7:$Q$38,C61)</f>
        <v>5</v>
      </c>
      <c r="F61" s="5">
        <f>COUNTIF($C$7:$Q$8,$C61)</f>
        <v>2</v>
      </c>
      <c r="G61" s="5">
        <f>COUNTIF($C$17:$Q$18,$C61)</f>
        <v>2</v>
      </c>
      <c r="H61" s="5">
        <f>COUNTIF($C$27:$Q$29,$C61)</f>
        <v>1</v>
      </c>
      <c r="I61" s="5">
        <f>SUM(F61:H61)</f>
        <v>5</v>
      </c>
      <c r="R61" s="1"/>
      <c r="S61"/>
    </row>
    <row r="62" spans="1:19" s="5" customFormat="1" x14ac:dyDescent="0.2">
      <c r="A62" s="1"/>
      <c r="B62" s="4"/>
      <c r="C62" s="5">
        <v>1910</v>
      </c>
      <c r="D62" s="5">
        <f t="shared" si="6"/>
        <v>2</v>
      </c>
      <c r="F62" s="5">
        <f t="shared" ref="F62:F73" si="7">COUNTIF($C$7:$Q$8,$C62)</f>
        <v>1</v>
      </c>
      <c r="G62" s="5">
        <f t="shared" ref="G62:G73" si="8">COUNTIF($C$17:$Q$18,$C62)</f>
        <v>1</v>
      </c>
      <c r="H62" s="5">
        <f t="shared" ref="H62:H73" si="9">COUNTIF($C$27:$Q$29,$C62)</f>
        <v>0</v>
      </c>
      <c r="I62" s="5">
        <f t="shared" ref="I62:I72" si="10">SUM(F62:H62)</f>
        <v>2</v>
      </c>
      <c r="R62" s="1"/>
      <c r="S62"/>
    </row>
    <row r="63" spans="1:19" s="5" customFormat="1" ht="16" x14ac:dyDescent="0.2">
      <c r="A63" s="1"/>
      <c r="B63" s="4"/>
      <c r="C63" s="5" t="s">
        <v>69</v>
      </c>
      <c r="D63" s="5">
        <f t="shared" si="6"/>
        <v>3</v>
      </c>
      <c r="F63" s="5">
        <f t="shared" si="7"/>
        <v>1</v>
      </c>
      <c r="G63" s="5">
        <f t="shared" si="8"/>
        <v>2</v>
      </c>
      <c r="H63" s="5">
        <f t="shared" si="9"/>
        <v>0</v>
      </c>
      <c r="I63" s="5">
        <f t="shared" si="10"/>
        <v>3</v>
      </c>
      <c r="R63" s="1"/>
      <c r="S63"/>
    </row>
    <row r="64" spans="1:19" s="5" customFormat="1" x14ac:dyDescent="0.2">
      <c r="A64" s="1"/>
      <c r="B64" s="4"/>
      <c r="C64" s="5">
        <v>1912</v>
      </c>
      <c r="D64" s="5">
        <f t="shared" si="6"/>
        <v>2</v>
      </c>
      <c r="F64" s="5">
        <f t="shared" si="7"/>
        <v>1</v>
      </c>
      <c r="G64" s="5">
        <f t="shared" si="8"/>
        <v>1</v>
      </c>
      <c r="H64" s="5">
        <f t="shared" si="9"/>
        <v>0</v>
      </c>
      <c r="I64" s="5">
        <f t="shared" si="10"/>
        <v>2</v>
      </c>
      <c r="R64" s="1"/>
      <c r="S64"/>
    </row>
    <row r="65" spans="1:19" s="5" customFormat="1" ht="16" x14ac:dyDescent="0.2">
      <c r="A65" s="1"/>
      <c r="B65" s="4"/>
      <c r="C65" s="5" t="s">
        <v>68</v>
      </c>
      <c r="D65" s="5">
        <f t="shared" si="6"/>
        <v>2</v>
      </c>
      <c r="F65" s="5">
        <f t="shared" si="7"/>
        <v>1</v>
      </c>
      <c r="G65" s="5">
        <f t="shared" si="8"/>
        <v>1</v>
      </c>
      <c r="H65" s="5">
        <f t="shared" si="9"/>
        <v>0</v>
      </c>
      <c r="I65" s="5">
        <f t="shared" si="10"/>
        <v>2</v>
      </c>
      <c r="R65" s="1"/>
      <c r="S65"/>
    </row>
    <row r="66" spans="1:19" s="5" customFormat="1" ht="16" x14ac:dyDescent="0.2">
      <c r="A66" s="1"/>
      <c r="B66" s="4"/>
      <c r="C66" s="5" t="s">
        <v>67</v>
      </c>
      <c r="D66" s="5">
        <f t="shared" si="6"/>
        <v>2</v>
      </c>
      <c r="F66" s="5">
        <f t="shared" si="7"/>
        <v>1</v>
      </c>
      <c r="G66" s="5">
        <f t="shared" si="8"/>
        <v>0</v>
      </c>
      <c r="H66" s="5">
        <f t="shared" si="9"/>
        <v>1</v>
      </c>
      <c r="I66" s="5">
        <f t="shared" si="10"/>
        <v>2</v>
      </c>
      <c r="R66" s="1"/>
      <c r="S66"/>
    </row>
    <row r="67" spans="1:19" s="5" customFormat="1" ht="16" x14ac:dyDescent="0.2">
      <c r="A67" s="1"/>
      <c r="B67" s="4"/>
      <c r="C67" s="5" t="s">
        <v>66</v>
      </c>
      <c r="D67" s="5">
        <f t="shared" si="6"/>
        <v>2</v>
      </c>
      <c r="F67" s="5">
        <f t="shared" si="7"/>
        <v>1</v>
      </c>
      <c r="G67" s="5">
        <f t="shared" si="8"/>
        <v>1</v>
      </c>
      <c r="H67" s="5">
        <f t="shared" si="9"/>
        <v>0</v>
      </c>
      <c r="I67" s="5">
        <f t="shared" si="10"/>
        <v>2</v>
      </c>
      <c r="R67" s="1"/>
      <c r="S67"/>
    </row>
    <row r="68" spans="1:19" s="5" customFormat="1" ht="16" x14ac:dyDescent="0.2">
      <c r="A68" s="1"/>
      <c r="B68" s="4"/>
      <c r="C68" s="5" t="s">
        <v>70</v>
      </c>
      <c r="D68" s="5">
        <f t="shared" si="6"/>
        <v>2</v>
      </c>
      <c r="F68" s="5">
        <f t="shared" si="7"/>
        <v>1</v>
      </c>
      <c r="G68" s="5">
        <f t="shared" si="8"/>
        <v>1</v>
      </c>
      <c r="H68" s="5">
        <f t="shared" si="9"/>
        <v>0</v>
      </c>
      <c r="I68" s="5">
        <f t="shared" si="10"/>
        <v>2</v>
      </c>
      <c r="R68" s="1"/>
      <c r="S68"/>
    </row>
    <row r="69" spans="1:19" s="5" customFormat="1" ht="16" x14ac:dyDescent="0.2">
      <c r="A69" s="1"/>
      <c r="B69" s="4"/>
      <c r="C69" s="5" t="s">
        <v>65</v>
      </c>
      <c r="D69" s="5">
        <f t="shared" si="6"/>
        <v>2</v>
      </c>
      <c r="F69" s="5">
        <f t="shared" si="7"/>
        <v>1</v>
      </c>
      <c r="G69" s="5">
        <f t="shared" si="8"/>
        <v>1</v>
      </c>
      <c r="H69" s="5">
        <f t="shared" si="9"/>
        <v>0</v>
      </c>
      <c r="I69" s="5">
        <f t="shared" si="10"/>
        <v>2</v>
      </c>
      <c r="R69" s="1"/>
      <c r="S69"/>
    </row>
    <row r="70" spans="1:19" s="5" customFormat="1" ht="16" x14ac:dyDescent="0.2">
      <c r="A70" s="1"/>
      <c r="B70" s="4"/>
      <c r="C70" s="5" t="s">
        <v>94</v>
      </c>
      <c r="D70" s="5">
        <f t="shared" si="6"/>
        <v>2</v>
      </c>
      <c r="F70" s="5">
        <f t="shared" si="7"/>
        <v>1</v>
      </c>
      <c r="G70" s="5">
        <f t="shared" si="8"/>
        <v>1</v>
      </c>
      <c r="H70" s="5">
        <f t="shared" si="9"/>
        <v>0</v>
      </c>
      <c r="I70" s="5">
        <f t="shared" si="10"/>
        <v>2</v>
      </c>
      <c r="R70" s="1"/>
      <c r="S70"/>
    </row>
    <row r="71" spans="1:19" s="5" customFormat="1" ht="16" x14ac:dyDescent="0.2">
      <c r="A71" s="1"/>
      <c r="B71" s="4"/>
      <c r="C71" s="5" t="s">
        <v>50</v>
      </c>
      <c r="D71" s="5">
        <f t="shared" si="6"/>
        <v>2</v>
      </c>
      <c r="F71" s="5">
        <f t="shared" si="7"/>
        <v>1</v>
      </c>
      <c r="G71" s="5">
        <f t="shared" si="8"/>
        <v>1</v>
      </c>
      <c r="H71" s="5">
        <f t="shared" si="9"/>
        <v>0</v>
      </c>
      <c r="I71" s="5">
        <f t="shared" si="10"/>
        <v>2</v>
      </c>
      <c r="R71" s="1"/>
      <c r="S71"/>
    </row>
    <row r="72" spans="1:19" s="5" customFormat="1" ht="16" x14ac:dyDescent="0.2">
      <c r="A72" s="1"/>
      <c r="B72" s="4"/>
      <c r="C72" s="5" t="s">
        <v>110</v>
      </c>
      <c r="D72" s="5">
        <f t="shared" si="6"/>
        <v>2</v>
      </c>
      <c r="F72" s="5">
        <f t="shared" si="7"/>
        <v>1</v>
      </c>
      <c r="G72" s="5">
        <f t="shared" si="8"/>
        <v>1</v>
      </c>
      <c r="H72" s="5">
        <f t="shared" si="9"/>
        <v>0</v>
      </c>
      <c r="I72" s="5">
        <f t="shared" si="10"/>
        <v>2</v>
      </c>
      <c r="R72" s="1"/>
      <c r="S72"/>
    </row>
    <row r="73" spans="1:19" s="5" customFormat="1" ht="16" x14ac:dyDescent="0.2">
      <c r="A73" s="1"/>
      <c r="B73" s="4"/>
      <c r="C73" s="5" t="s">
        <v>131</v>
      </c>
      <c r="D73" s="5">
        <f t="shared" ref="D73" si="11">COUNTIF($C$7:$Q$38,C73)</f>
        <v>2</v>
      </c>
      <c r="F73" s="5">
        <f t="shared" si="7"/>
        <v>1</v>
      </c>
      <c r="G73" s="5">
        <f t="shared" si="8"/>
        <v>1</v>
      </c>
      <c r="H73" s="5">
        <f t="shared" si="9"/>
        <v>0</v>
      </c>
      <c r="I73" s="5">
        <f t="shared" ref="I73" si="12">SUM(F73:H73)</f>
        <v>2</v>
      </c>
      <c r="R73" s="1"/>
      <c r="S73"/>
    </row>
    <row r="74" spans="1:19" ht="16" x14ac:dyDescent="0.2">
      <c r="C74" s="5" t="s">
        <v>91</v>
      </c>
      <c r="D74" s="5">
        <f>SUM(D61:D71)</f>
        <v>26</v>
      </c>
      <c r="F74" s="5">
        <f>SUM(F61:F71)</f>
        <v>12</v>
      </c>
      <c r="G74" s="5">
        <f t="shared" ref="G74:I74" si="13">SUM(G61:G71)</f>
        <v>12</v>
      </c>
      <c r="H74" s="5">
        <f t="shared" si="13"/>
        <v>2</v>
      </c>
      <c r="I74" s="5">
        <f t="shared" si="13"/>
        <v>26</v>
      </c>
    </row>
    <row r="75" spans="1:19" x14ac:dyDescent="0.2">
      <c r="B75" s="76"/>
      <c r="C75" s="75"/>
      <c r="D75" s="75"/>
      <c r="E75" s="75"/>
      <c r="F75" s="75"/>
      <c r="G75" s="75"/>
      <c r="H75" s="75"/>
      <c r="I75" s="75"/>
    </row>
    <row r="77" spans="1:19" s="5" customFormat="1" ht="16" x14ac:dyDescent="0.2">
      <c r="A77" s="1"/>
      <c r="B77" s="73"/>
      <c r="C77" s="5" t="s">
        <v>111</v>
      </c>
      <c r="F77" s="5" t="s">
        <v>115</v>
      </c>
      <c r="G77" s="6" t="s">
        <v>116</v>
      </c>
      <c r="H77" s="6" t="s">
        <v>117</v>
      </c>
      <c r="I77" s="6" t="s">
        <v>91</v>
      </c>
      <c r="R77" s="1"/>
      <c r="S77"/>
    </row>
    <row r="78" spans="1:19" s="5" customFormat="1" ht="32" x14ac:dyDescent="0.2">
      <c r="A78" s="1"/>
      <c r="B78" s="73"/>
      <c r="C78" s="5" t="s">
        <v>64</v>
      </c>
      <c r="D78" s="5">
        <f t="shared" ref="D78:D86" si="14">COUNTIF($C$7:$Q$38,C78)</f>
        <v>5</v>
      </c>
      <c r="E78" s="5" t="s">
        <v>130</v>
      </c>
      <c r="F78" s="5">
        <f>COUNTIF($C$7:$Q$13,$C78)</f>
        <v>2</v>
      </c>
      <c r="G78" s="5">
        <f>COUNTIF($C$17:$Q$18,$C78)</f>
        <v>2</v>
      </c>
      <c r="H78" s="5">
        <f>COUNTIF($C$27:$Q$29,$C78)</f>
        <v>1</v>
      </c>
      <c r="I78" s="5">
        <f>SUM(F78:H78)</f>
        <v>5</v>
      </c>
      <c r="R78" s="1"/>
      <c r="S78"/>
    </row>
    <row r="79" spans="1:19" s="5" customFormat="1" ht="16" x14ac:dyDescent="0.2">
      <c r="A79" s="1"/>
      <c r="B79" s="73"/>
      <c r="C79" s="5" t="s">
        <v>96</v>
      </c>
      <c r="D79" s="5">
        <f t="shared" si="14"/>
        <v>4</v>
      </c>
      <c r="E79" s="5" t="s">
        <v>129</v>
      </c>
      <c r="F79" s="5">
        <f>COUNTIF($C$11:$Q$13,$C79)</f>
        <v>1</v>
      </c>
      <c r="G79" s="5">
        <f t="shared" ref="G79:G86" si="15">COUNTIF($C$21:$Q$23,$C79)</f>
        <v>2</v>
      </c>
      <c r="H79" s="5">
        <f t="shared" ref="H79:H86" si="16">COUNTIF($C$32:$Q$34,$C79)</f>
        <v>1</v>
      </c>
      <c r="I79" s="5">
        <f>SUM(F79:H79)</f>
        <v>4</v>
      </c>
      <c r="R79" s="1"/>
      <c r="S79"/>
    </row>
    <row r="80" spans="1:19" s="5" customFormat="1" ht="32" x14ac:dyDescent="0.2">
      <c r="A80" s="1"/>
      <c r="B80" s="73"/>
      <c r="C80" s="5" t="s">
        <v>37</v>
      </c>
      <c r="D80" s="5">
        <f t="shared" si="14"/>
        <v>4</v>
      </c>
      <c r="E80" s="5" t="s">
        <v>137</v>
      </c>
      <c r="F80" s="5">
        <f t="shared" ref="F80:F86" si="17">COUNTIF($C$11:$Q$13,$C80)</f>
        <v>0</v>
      </c>
      <c r="G80" s="5">
        <f t="shared" si="15"/>
        <v>2</v>
      </c>
      <c r="H80" s="5">
        <f t="shared" si="16"/>
        <v>2</v>
      </c>
      <c r="I80" s="5">
        <f t="shared" ref="I80:I87" si="18">SUM(F80:H80)</f>
        <v>4</v>
      </c>
      <c r="R80" s="1"/>
      <c r="S80"/>
    </row>
    <row r="81" spans="1:19" s="5" customFormat="1" ht="16" x14ac:dyDescent="0.2">
      <c r="A81" s="1"/>
      <c r="B81" s="73"/>
      <c r="C81" s="5" t="s">
        <v>16</v>
      </c>
      <c r="D81" s="5">
        <f t="shared" si="14"/>
        <v>4</v>
      </c>
      <c r="E81" s="5" t="s">
        <v>124</v>
      </c>
      <c r="F81" s="5">
        <f t="shared" si="17"/>
        <v>2</v>
      </c>
      <c r="G81" s="5">
        <f t="shared" si="15"/>
        <v>2</v>
      </c>
      <c r="H81" s="5">
        <f t="shared" si="16"/>
        <v>0</v>
      </c>
      <c r="I81" s="5">
        <f t="shared" si="18"/>
        <v>4</v>
      </c>
      <c r="R81" s="1"/>
      <c r="S81"/>
    </row>
    <row r="82" spans="1:19" s="5" customFormat="1" ht="32" x14ac:dyDescent="0.2">
      <c r="A82" s="1"/>
      <c r="B82" s="73"/>
      <c r="C82" s="5" t="s">
        <v>40</v>
      </c>
      <c r="D82" s="5">
        <f t="shared" si="14"/>
        <v>5</v>
      </c>
      <c r="E82" s="5" t="s">
        <v>126</v>
      </c>
      <c r="F82" s="5">
        <f t="shared" si="17"/>
        <v>2</v>
      </c>
      <c r="G82" s="5">
        <f t="shared" si="15"/>
        <v>2</v>
      </c>
      <c r="H82" s="5">
        <f t="shared" si="16"/>
        <v>1</v>
      </c>
      <c r="I82" s="5">
        <f t="shared" si="18"/>
        <v>5</v>
      </c>
      <c r="R82" s="1"/>
      <c r="S82"/>
    </row>
    <row r="83" spans="1:19" s="5" customFormat="1" ht="32" x14ac:dyDescent="0.2">
      <c r="A83" s="1"/>
      <c r="B83" s="73"/>
      <c r="C83" s="5" t="s">
        <v>73</v>
      </c>
      <c r="D83" s="5">
        <f t="shared" si="14"/>
        <v>5</v>
      </c>
      <c r="E83" s="5" t="s">
        <v>136</v>
      </c>
      <c r="F83" s="5">
        <f t="shared" si="17"/>
        <v>1</v>
      </c>
      <c r="G83" s="5">
        <f t="shared" si="15"/>
        <v>3</v>
      </c>
      <c r="H83" s="5">
        <f t="shared" si="16"/>
        <v>1</v>
      </c>
      <c r="I83" s="5">
        <f t="shared" si="18"/>
        <v>5</v>
      </c>
      <c r="R83" s="1"/>
      <c r="S83"/>
    </row>
    <row r="84" spans="1:19" s="5" customFormat="1" ht="16" x14ac:dyDescent="0.2">
      <c r="A84" s="1"/>
      <c r="B84" s="73"/>
      <c r="C84" s="5" t="s">
        <v>39</v>
      </c>
      <c r="D84" s="5">
        <f t="shared" si="14"/>
        <v>4</v>
      </c>
      <c r="E84" s="5" t="s">
        <v>125</v>
      </c>
      <c r="F84" s="5">
        <f t="shared" si="17"/>
        <v>2</v>
      </c>
      <c r="G84" s="5">
        <f t="shared" si="15"/>
        <v>2</v>
      </c>
      <c r="H84" s="5">
        <f t="shared" si="16"/>
        <v>0</v>
      </c>
      <c r="I84" s="5">
        <f t="shared" si="18"/>
        <v>4</v>
      </c>
      <c r="R84" s="1"/>
      <c r="S84"/>
    </row>
    <row r="85" spans="1:19" s="5" customFormat="1" ht="16" x14ac:dyDescent="0.2">
      <c r="A85" s="1"/>
      <c r="B85" s="73"/>
      <c r="C85" s="5" t="s">
        <v>77</v>
      </c>
      <c r="D85" s="5">
        <f t="shared" si="14"/>
        <v>1</v>
      </c>
      <c r="E85" s="5" t="s">
        <v>127</v>
      </c>
      <c r="F85" s="5">
        <f t="shared" si="17"/>
        <v>0</v>
      </c>
      <c r="G85" s="5">
        <f t="shared" si="15"/>
        <v>0</v>
      </c>
      <c r="H85" s="5">
        <f t="shared" si="16"/>
        <v>1</v>
      </c>
      <c r="I85" s="5">
        <f t="shared" si="18"/>
        <v>1</v>
      </c>
      <c r="R85" s="1"/>
      <c r="S85"/>
    </row>
    <row r="86" spans="1:19" ht="32" x14ac:dyDescent="0.2">
      <c r="B86" s="73"/>
      <c r="C86" s="5" t="s">
        <v>38</v>
      </c>
      <c r="D86" s="5">
        <f t="shared" si="14"/>
        <v>4</v>
      </c>
      <c r="E86" s="5" t="s">
        <v>135</v>
      </c>
      <c r="F86" s="5">
        <f t="shared" si="17"/>
        <v>3</v>
      </c>
      <c r="G86" s="5">
        <f t="shared" si="15"/>
        <v>1</v>
      </c>
      <c r="H86" s="5">
        <f t="shared" si="16"/>
        <v>0</v>
      </c>
      <c r="I86" s="5">
        <f t="shared" si="18"/>
        <v>4</v>
      </c>
    </row>
    <row r="87" spans="1:19" ht="16" x14ac:dyDescent="0.2">
      <c r="B87" s="73"/>
      <c r="C87" s="5" t="s">
        <v>91</v>
      </c>
      <c r="D87" s="5">
        <f>SUM(D78:D86)</f>
        <v>36</v>
      </c>
      <c r="F87" s="5">
        <f>SUM(F78:F86)</f>
        <v>13</v>
      </c>
      <c r="G87" s="5">
        <f t="shared" ref="G87:H87" si="19">SUM(G78:G86)</f>
        <v>16</v>
      </c>
      <c r="H87" s="5">
        <f t="shared" si="19"/>
        <v>7</v>
      </c>
      <c r="I87" s="5">
        <f t="shared" si="18"/>
        <v>36</v>
      </c>
    </row>
    <row r="88" spans="1:19" x14ac:dyDescent="0.2">
      <c r="B88" s="74"/>
      <c r="C88" s="75"/>
      <c r="D88" s="75"/>
      <c r="E88" s="75"/>
      <c r="F88" s="75"/>
      <c r="G88" s="75"/>
      <c r="H88" s="75"/>
      <c r="I88" s="75"/>
    </row>
    <row r="89" spans="1:19" x14ac:dyDescent="0.2">
      <c r="B89" s="73"/>
    </row>
    <row r="90" spans="1:19" s="5" customFormat="1" ht="16" x14ac:dyDescent="0.2">
      <c r="A90" s="1"/>
      <c r="B90" s="73"/>
      <c r="C90" s="5" t="s">
        <v>112</v>
      </c>
      <c r="F90" s="5" t="s">
        <v>115</v>
      </c>
      <c r="G90" s="6" t="s">
        <v>116</v>
      </c>
      <c r="H90" s="6" t="s">
        <v>117</v>
      </c>
      <c r="I90" s="6" t="s">
        <v>91</v>
      </c>
      <c r="R90" s="1"/>
      <c r="S90"/>
    </row>
    <row r="91" spans="1:19" s="5" customFormat="1" ht="16" x14ac:dyDescent="0.2">
      <c r="A91" s="1"/>
      <c r="B91" s="73"/>
      <c r="C91" s="5" t="s">
        <v>17</v>
      </c>
      <c r="D91" s="5">
        <f t="shared" ref="D91:D100" si="20">COUNTIF($C$7:$Q$38,C91)</f>
        <v>4</v>
      </c>
      <c r="F91" s="5">
        <f>COUNTIF($C$11:$Q$13,$C91)</f>
        <v>1</v>
      </c>
      <c r="G91" s="5">
        <f>COUNTIF($C$21:$Q$23,$C91)</f>
        <v>1</v>
      </c>
      <c r="H91" s="5">
        <f>COUNTIF($C$32:$Q$34,$C91)</f>
        <v>2</v>
      </c>
      <c r="I91" s="5">
        <f>SUM(F91:H91)</f>
        <v>4</v>
      </c>
      <c r="R91" s="1"/>
      <c r="S91"/>
    </row>
    <row r="92" spans="1:19" s="5" customFormat="1" ht="16" x14ac:dyDescent="0.2">
      <c r="A92" s="1"/>
      <c r="B92" s="73"/>
      <c r="C92" s="5" t="s">
        <v>64</v>
      </c>
      <c r="D92" s="5">
        <f t="shared" si="20"/>
        <v>5</v>
      </c>
      <c r="F92" s="5">
        <f>COUNTIF($C$7:$Q$13,$C92)</f>
        <v>2</v>
      </c>
      <c r="G92" s="5">
        <f>COUNTIF($C$17:$Q$18,$C92)</f>
        <v>2</v>
      </c>
      <c r="H92" s="5">
        <f>COUNTIF($C$27:$Q$29,$C92)</f>
        <v>1</v>
      </c>
      <c r="I92" s="5">
        <f>SUM(F92:H92)</f>
        <v>5</v>
      </c>
      <c r="R92" s="1"/>
      <c r="S92"/>
    </row>
    <row r="93" spans="1:19" s="5" customFormat="1" ht="32" x14ac:dyDescent="0.2">
      <c r="A93" s="1"/>
      <c r="B93" s="73"/>
      <c r="C93" s="5" t="s">
        <v>78</v>
      </c>
      <c r="D93" s="5">
        <f t="shared" si="20"/>
        <v>3</v>
      </c>
      <c r="F93" s="5">
        <f t="shared" ref="F93:F100" si="21">COUNTIF($C$11:$Q$13,$C93)</f>
        <v>1</v>
      </c>
      <c r="G93" s="5">
        <f t="shared" ref="G93:G100" si="22">COUNTIF($C$21:$Q$23,$C93)</f>
        <v>1</v>
      </c>
      <c r="H93" s="5">
        <f t="shared" ref="H93:H100" si="23">COUNTIF($C$32:$Q$34,$C93)</f>
        <v>1</v>
      </c>
      <c r="I93" s="5">
        <f t="shared" ref="I93:I101" si="24">SUM(F93:H93)</f>
        <v>3</v>
      </c>
      <c r="R93" s="1"/>
      <c r="S93"/>
    </row>
    <row r="94" spans="1:19" s="5" customFormat="1" ht="16" x14ac:dyDescent="0.2">
      <c r="A94" s="1"/>
      <c r="B94" s="73"/>
      <c r="C94" s="5" t="s">
        <v>36</v>
      </c>
      <c r="D94" s="5">
        <f t="shared" si="20"/>
        <v>3</v>
      </c>
      <c r="F94" s="5">
        <f t="shared" si="21"/>
        <v>1</v>
      </c>
      <c r="G94" s="5">
        <f t="shared" si="22"/>
        <v>1</v>
      </c>
      <c r="H94" s="5">
        <f t="shared" si="23"/>
        <v>1</v>
      </c>
      <c r="I94" s="5">
        <f t="shared" si="24"/>
        <v>3</v>
      </c>
      <c r="R94" s="1"/>
      <c r="S94"/>
    </row>
    <row r="95" spans="1:19" s="5" customFormat="1" ht="16" x14ac:dyDescent="0.2">
      <c r="A95" s="1"/>
      <c r="B95" s="73"/>
      <c r="C95" s="5" t="s">
        <v>79</v>
      </c>
      <c r="D95" s="5">
        <f t="shared" si="20"/>
        <v>0</v>
      </c>
      <c r="F95" s="5">
        <f t="shared" si="21"/>
        <v>0</v>
      </c>
      <c r="G95" s="5">
        <f t="shared" si="22"/>
        <v>0</v>
      </c>
      <c r="H95" s="5">
        <f t="shared" si="23"/>
        <v>0</v>
      </c>
      <c r="I95" s="5">
        <f t="shared" si="24"/>
        <v>0</v>
      </c>
      <c r="R95" s="1"/>
      <c r="S95"/>
    </row>
    <row r="96" spans="1:19" s="5" customFormat="1" ht="16" x14ac:dyDescent="0.2">
      <c r="A96" s="1"/>
      <c r="B96" s="73"/>
      <c r="C96" s="5" t="s">
        <v>62</v>
      </c>
      <c r="D96" s="5">
        <f t="shared" si="20"/>
        <v>2</v>
      </c>
      <c r="F96" s="5">
        <f t="shared" si="21"/>
        <v>0</v>
      </c>
      <c r="G96" s="5">
        <f t="shared" si="22"/>
        <v>0</v>
      </c>
      <c r="H96" s="5">
        <f t="shared" si="23"/>
        <v>2</v>
      </c>
      <c r="I96" s="5">
        <f t="shared" si="24"/>
        <v>2</v>
      </c>
      <c r="R96" s="1"/>
      <c r="S96"/>
    </row>
    <row r="97" spans="1:19" s="5" customFormat="1" ht="32" x14ac:dyDescent="0.2">
      <c r="A97" s="1"/>
      <c r="B97" s="73"/>
      <c r="C97" s="5" t="s">
        <v>37</v>
      </c>
      <c r="D97" s="5">
        <f t="shared" si="20"/>
        <v>4</v>
      </c>
      <c r="F97" s="5">
        <f t="shared" si="21"/>
        <v>0</v>
      </c>
      <c r="G97" s="5">
        <f t="shared" si="22"/>
        <v>2</v>
      </c>
      <c r="H97" s="5">
        <f t="shared" si="23"/>
        <v>2</v>
      </c>
      <c r="I97" s="5">
        <f t="shared" si="24"/>
        <v>4</v>
      </c>
      <c r="R97" s="1"/>
      <c r="S97"/>
    </row>
    <row r="98" spans="1:19" s="5" customFormat="1" ht="16" x14ac:dyDescent="0.2">
      <c r="A98" s="1"/>
      <c r="B98" s="73"/>
      <c r="C98" s="5" t="s">
        <v>16</v>
      </c>
      <c r="D98" s="5">
        <f t="shared" si="20"/>
        <v>4</v>
      </c>
      <c r="F98" s="5">
        <f t="shared" si="21"/>
        <v>2</v>
      </c>
      <c r="G98" s="5">
        <f t="shared" si="22"/>
        <v>2</v>
      </c>
      <c r="H98" s="5">
        <f t="shared" si="23"/>
        <v>0</v>
      </c>
      <c r="I98" s="5">
        <f t="shared" si="24"/>
        <v>4</v>
      </c>
      <c r="R98" s="1"/>
      <c r="S98"/>
    </row>
    <row r="99" spans="1:19" s="5" customFormat="1" ht="16" x14ac:dyDescent="0.2">
      <c r="A99" s="1"/>
      <c r="B99" s="73"/>
      <c r="C99" s="5" t="s">
        <v>61</v>
      </c>
      <c r="D99" s="5">
        <f t="shared" si="20"/>
        <v>4</v>
      </c>
      <c r="F99" s="5">
        <f t="shared" si="21"/>
        <v>2</v>
      </c>
      <c r="G99" s="5">
        <f t="shared" si="22"/>
        <v>1</v>
      </c>
      <c r="H99" s="5">
        <f t="shared" si="23"/>
        <v>1</v>
      </c>
      <c r="I99" s="5">
        <f t="shared" si="24"/>
        <v>4</v>
      </c>
      <c r="R99" s="1"/>
      <c r="S99"/>
    </row>
    <row r="100" spans="1:19" s="5" customFormat="1" ht="16" x14ac:dyDescent="0.2">
      <c r="A100" s="1"/>
      <c r="B100" s="73"/>
      <c r="C100" s="5" t="s">
        <v>39</v>
      </c>
      <c r="D100" s="5">
        <f t="shared" si="20"/>
        <v>4</v>
      </c>
      <c r="F100" s="5">
        <f t="shared" si="21"/>
        <v>2</v>
      </c>
      <c r="G100" s="5">
        <f t="shared" si="22"/>
        <v>2</v>
      </c>
      <c r="H100" s="5">
        <f t="shared" si="23"/>
        <v>0</v>
      </c>
      <c r="I100" s="5">
        <f t="shared" si="24"/>
        <v>4</v>
      </c>
      <c r="R100" s="1"/>
      <c r="S100"/>
    </row>
    <row r="101" spans="1:19" s="5" customFormat="1" x14ac:dyDescent="0.2">
      <c r="A101" s="1"/>
      <c r="B101" s="73"/>
      <c r="D101" s="5">
        <f>SUM(D91:D100)</f>
        <v>33</v>
      </c>
      <c r="F101" s="5">
        <f>SUM(F91:F100)</f>
        <v>11</v>
      </c>
      <c r="G101" s="5">
        <f t="shared" ref="G101:H101" si="25">SUM(G91:G100)</f>
        <v>12</v>
      </c>
      <c r="H101" s="5">
        <f t="shared" si="25"/>
        <v>10</v>
      </c>
      <c r="I101" s="5">
        <f t="shared" si="24"/>
        <v>33</v>
      </c>
      <c r="R101" s="1"/>
      <c r="S101"/>
    </row>
    <row r="102" spans="1:19" s="5" customFormat="1" x14ac:dyDescent="0.2">
      <c r="A102" s="1"/>
      <c r="B102" s="74"/>
      <c r="C102" s="75"/>
      <c r="D102" s="75"/>
      <c r="E102" s="75"/>
      <c r="F102" s="75"/>
      <c r="G102" s="75"/>
      <c r="H102" s="75"/>
      <c r="I102" s="75"/>
      <c r="R102" s="1"/>
      <c r="S102"/>
    </row>
    <row r="103" spans="1:19" s="5" customFormat="1" x14ac:dyDescent="0.2">
      <c r="A103" s="1"/>
      <c r="B103" s="73"/>
      <c r="R103" s="1"/>
      <c r="S103"/>
    </row>
    <row r="104" spans="1:19" ht="16" x14ac:dyDescent="0.2">
      <c r="B104" s="73"/>
      <c r="C104" s="5" t="s">
        <v>113</v>
      </c>
      <c r="F104" s="5" t="s">
        <v>115</v>
      </c>
      <c r="G104" s="6" t="s">
        <v>116</v>
      </c>
      <c r="H104" s="6" t="s">
        <v>117</v>
      </c>
      <c r="I104" s="6" t="s">
        <v>91</v>
      </c>
    </row>
    <row r="105" spans="1:19" ht="16" x14ac:dyDescent="0.2">
      <c r="B105" s="73"/>
      <c r="C105" s="5" t="s">
        <v>77</v>
      </c>
      <c r="D105" s="5">
        <f t="shared" ref="D105:D117" si="26">COUNTIF($C$7:$Q$38,C105)</f>
        <v>1</v>
      </c>
      <c r="F105" s="5">
        <f>COUNTIF($C$11:$Q$13,$C105)</f>
        <v>0</v>
      </c>
      <c r="G105" s="5">
        <f t="shared" ref="G105:G115" si="27">COUNTIF($C$21:$Q$23,$C105)</f>
        <v>0</v>
      </c>
      <c r="H105" s="5">
        <f>COUNTIF($C$32:$Q$34,$C105)</f>
        <v>1</v>
      </c>
      <c r="I105" s="5">
        <f>SUM(F105:H105)</f>
        <v>1</v>
      </c>
    </row>
    <row r="106" spans="1:19" ht="32" x14ac:dyDescent="0.2">
      <c r="B106" s="73"/>
      <c r="C106" s="5" t="s">
        <v>38</v>
      </c>
      <c r="D106" s="5">
        <f t="shared" si="26"/>
        <v>4</v>
      </c>
      <c r="F106" s="5">
        <f t="shared" ref="F106:F115" si="28">COUNTIF($C$11:$Q$13,$C106)</f>
        <v>3</v>
      </c>
      <c r="G106" s="5">
        <f t="shared" si="27"/>
        <v>1</v>
      </c>
      <c r="H106" s="5">
        <f t="shared" ref="H106:H115" si="29">COUNTIF($C$32:$Q$34,$C106)</f>
        <v>0</v>
      </c>
      <c r="I106" s="5">
        <f t="shared" ref="I106:I117" si="30">SUM(F106:H106)</f>
        <v>4</v>
      </c>
    </row>
    <row r="107" spans="1:19" ht="16" x14ac:dyDescent="0.2">
      <c r="B107" s="73"/>
      <c r="C107" s="5" t="s">
        <v>96</v>
      </c>
      <c r="D107" s="5">
        <f t="shared" si="26"/>
        <v>4</v>
      </c>
      <c r="F107" s="5">
        <f t="shared" si="28"/>
        <v>1</v>
      </c>
      <c r="G107" s="5">
        <f t="shared" si="27"/>
        <v>2</v>
      </c>
      <c r="H107" s="5">
        <f t="shared" si="29"/>
        <v>1</v>
      </c>
      <c r="I107" s="5">
        <f t="shared" si="30"/>
        <v>4</v>
      </c>
    </row>
    <row r="108" spans="1:19" ht="32" x14ac:dyDescent="0.2">
      <c r="B108" s="73"/>
      <c r="C108" s="5" t="s">
        <v>40</v>
      </c>
      <c r="D108" s="5">
        <f t="shared" si="26"/>
        <v>5</v>
      </c>
      <c r="F108" s="5">
        <f t="shared" si="28"/>
        <v>2</v>
      </c>
      <c r="G108" s="5">
        <f t="shared" si="27"/>
        <v>2</v>
      </c>
      <c r="H108" s="5">
        <f t="shared" si="29"/>
        <v>1</v>
      </c>
      <c r="I108" s="5">
        <f t="shared" si="30"/>
        <v>5</v>
      </c>
    </row>
    <row r="109" spans="1:19" ht="32" x14ac:dyDescent="0.2">
      <c r="B109" s="73"/>
      <c r="C109" s="5" t="s">
        <v>73</v>
      </c>
      <c r="D109" s="5">
        <f t="shared" si="26"/>
        <v>5</v>
      </c>
      <c r="F109" s="5">
        <f t="shared" si="28"/>
        <v>1</v>
      </c>
      <c r="G109" s="5">
        <f t="shared" si="27"/>
        <v>3</v>
      </c>
      <c r="H109" s="5">
        <f t="shared" si="29"/>
        <v>1</v>
      </c>
      <c r="I109" s="5">
        <f t="shared" si="30"/>
        <v>5</v>
      </c>
    </row>
    <row r="110" spans="1:19" ht="32" x14ac:dyDescent="0.2">
      <c r="B110" s="73"/>
      <c r="C110" s="5" t="s">
        <v>41</v>
      </c>
      <c r="D110" s="5">
        <f t="shared" si="26"/>
        <v>3</v>
      </c>
      <c r="F110" s="5">
        <f t="shared" si="28"/>
        <v>1</v>
      </c>
      <c r="G110" s="5">
        <f t="shared" si="27"/>
        <v>1</v>
      </c>
      <c r="H110" s="5">
        <f t="shared" si="29"/>
        <v>1</v>
      </c>
      <c r="I110" s="5">
        <f t="shared" si="30"/>
        <v>3</v>
      </c>
    </row>
    <row r="111" spans="1:19" ht="32" x14ac:dyDescent="0.2">
      <c r="B111" s="73"/>
      <c r="C111" s="5" t="s">
        <v>59</v>
      </c>
      <c r="D111" s="5">
        <f t="shared" si="26"/>
        <v>0</v>
      </c>
      <c r="F111" s="5">
        <f t="shared" si="28"/>
        <v>0</v>
      </c>
      <c r="G111" s="5">
        <f t="shared" si="27"/>
        <v>0</v>
      </c>
      <c r="H111" s="5">
        <f t="shared" si="29"/>
        <v>0</v>
      </c>
      <c r="I111" s="5">
        <f t="shared" si="30"/>
        <v>0</v>
      </c>
    </row>
    <row r="112" spans="1:19" ht="16" x14ac:dyDescent="0.2">
      <c r="B112" s="73"/>
      <c r="C112" s="5" t="s">
        <v>132</v>
      </c>
      <c r="D112" s="5">
        <f t="shared" ref="D112:D113" si="31">COUNTIF($C$7:$Q$38,C112)</f>
        <v>3</v>
      </c>
      <c r="F112" s="5">
        <f t="shared" si="28"/>
        <v>1</v>
      </c>
      <c r="G112" s="5">
        <f t="shared" si="27"/>
        <v>1</v>
      </c>
      <c r="H112" s="5">
        <f t="shared" si="29"/>
        <v>1</v>
      </c>
      <c r="I112" s="5">
        <f t="shared" ref="I112:I113" si="32">SUM(F112:H112)</f>
        <v>3</v>
      </c>
    </row>
    <row r="113" spans="1:19" ht="16" x14ac:dyDescent="0.2">
      <c r="B113" s="73"/>
      <c r="C113" s="5" t="s">
        <v>138</v>
      </c>
      <c r="D113" s="5">
        <f t="shared" si="31"/>
        <v>3</v>
      </c>
      <c r="F113" s="5">
        <f t="shared" si="28"/>
        <v>1</v>
      </c>
      <c r="G113" s="5">
        <f t="shared" si="27"/>
        <v>1</v>
      </c>
      <c r="H113" s="5">
        <f t="shared" si="29"/>
        <v>1</v>
      </c>
      <c r="I113" s="5">
        <f t="shared" si="32"/>
        <v>3</v>
      </c>
    </row>
    <row r="114" spans="1:19" s="5" customFormat="1" ht="16" x14ac:dyDescent="0.2">
      <c r="A114" s="1"/>
      <c r="B114" s="73"/>
      <c r="C114" s="5" t="s">
        <v>18</v>
      </c>
      <c r="D114" s="5">
        <f t="shared" si="26"/>
        <v>6</v>
      </c>
      <c r="F114" s="5">
        <f t="shared" si="28"/>
        <v>4</v>
      </c>
      <c r="G114" s="5">
        <f t="shared" si="27"/>
        <v>1</v>
      </c>
      <c r="H114" s="5">
        <f t="shared" si="29"/>
        <v>1</v>
      </c>
      <c r="I114" s="5">
        <f t="shared" si="30"/>
        <v>6</v>
      </c>
      <c r="R114" s="1"/>
      <c r="S114"/>
    </row>
    <row r="115" spans="1:19" s="5" customFormat="1" ht="32" x14ac:dyDescent="0.2">
      <c r="A115" s="1"/>
      <c r="B115" s="73"/>
      <c r="C115" s="5" t="s">
        <v>60</v>
      </c>
      <c r="D115" s="5">
        <f t="shared" si="26"/>
        <v>2</v>
      </c>
      <c r="F115" s="5">
        <f t="shared" si="28"/>
        <v>1</v>
      </c>
      <c r="G115" s="5">
        <f t="shared" si="27"/>
        <v>0</v>
      </c>
      <c r="H115" s="5">
        <f t="shared" si="29"/>
        <v>1</v>
      </c>
      <c r="I115" s="5">
        <f t="shared" si="30"/>
        <v>2</v>
      </c>
      <c r="R115" s="1"/>
      <c r="S115"/>
    </row>
    <row r="116" spans="1:19" s="5" customFormat="1" x14ac:dyDescent="0.2">
      <c r="A116" s="1"/>
      <c r="B116" s="73"/>
      <c r="C116" s="5">
        <v>1846</v>
      </c>
      <c r="D116" s="5">
        <f t="shared" si="26"/>
        <v>3</v>
      </c>
      <c r="F116" s="5">
        <f>COUNTIF($C$14:$Q$15,$C116)</f>
        <v>1</v>
      </c>
      <c r="G116" s="5">
        <f>COUNTIF($C$24:$Q$25,$C116)</f>
        <v>1</v>
      </c>
      <c r="H116" s="5">
        <f>COUNTIF($C$35:$Q$37,$C116)</f>
        <v>1</v>
      </c>
      <c r="I116" s="5">
        <f t="shared" si="30"/>
        <v>3</v>
      </c>
      <c r="R116" s="1"/>
      <c r="S116"/>
    </row>
    <row r="117" spans="1:19" s="5" customFormat="1" x14ac:dyDescent="0.2">
      <c r="A117" s="1"/>
      <c r="B117" s="73"/>
      <c r="C117" s="5">
        <v>1861</v>
      </c>
      <c r="D117" s="5">
        <f t="shared" si="26"/>
        <v>2</v>
      </c>
      <c r="F117" s="5">
        <f>COUNTIF($C$14:$Q$15,$C117)</f>
        <v>1</v>
      </c>
      <c r="G117" s="5">
        <f>COUNTIF($C$24:$Q$25,$C117)</f>
        <v>1</v>
      </c>
      <c r="H117" s="5">
        <f>COUNTIF($C$35:$Q$37,$C117)</f>
        <v>0</v>
      </c>
      <c r="I117" s="5">
        <f t="shared" si="30"/>
        <v>2</v>
      </c>
      <c r="R117" s="1"/>
      <c r="S117"/>
    </row>
    <row r="118" spans="1:19" s="5" customFormat="1" x14ac:dyDescent="0.2">
      <c r="A118" s="1"/>
      <c r="B118" s="73"/>
      <c r="D118" s="5">
        <f>SUM(D105:D117)</f>
        <v>41</v>
      </c>
      <c r="F118" s="5">
        <f>SUM(F105:F117)</f>
        <v>17</v>
      </c>
      <c r="G118" s="5">
        <f>SUM(G105:G117)</f>
        <v>14</v>
      </c>
      <c r="H118" s="5">
        <f>SUM(H105:H117)</f>
        <v>10</v>
      </c>
      <c r="I118" s="5">
        <f>SUM(I105:I117)</f>
        <v>41</v>
      </c>
      <c r="R118" s="1"/>
      <c r="S118"/>
    </row>
  </sheetData>
  <sortState ref="T6:U16">
    <sortCondition ref="T6:T16"/>
  </sortState>
  <mergeCells count="27">
    <mergeCell ref="P23:Q23"/>
    <mergeCell ref="B7:B8"/>
    <mergeCell ref="B9:B10"/>
    <mergeCell ref="B11:B13"/>
    <mergeCell ref="B14:B15"/>
    <mergeCell ref="B17:B18"/>
    <mergeCell ref="B19:B20"/>
    <mergeCell ref="B21:B23"/>
    <mergeCell ref="G23:I23"/>
    <mergeCell ref="J23:L23"/>
    <mergeCell ref="M23:O23"/>
    <mergeCell ref="M13:N13"/>
    <mergeCell ref="O13:P13"/>
    <mergeCell ref="B24:B25"/>
    <mergeCell ref="B27:B28"/>
    <mergeCell ref="F27:H27"/>
    <mergeCell ref="I27:L27"/>
    <mergeCell ref="B29:B31"/>
    <mergeCell ref="C38:D38"/>
    <mergeCell ref="I39:J39"/>
    <mergeCell ref="I34:L34"/>
    <mergeCell ref="P29:Q29"/>
    <mergeCell ref="B32:B34"/>
    <mergeCell ref="C34:E34"/>
    <mergeCell ref="P34:Q34"/>
    <mergeCell ref="B35:B36"/>
    <mergeCell ref="M29:O29"/>
  </mergeCells>
  <pageMargins left="0.25" right="0.25" top="0.75" bottom="0.75" header="0.3" footer="0.3"/>
  <pageSetup paperSize="5" scale="8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119"/>
  <sheetViews>
    <sheetView zoomScale="125" zoomScaleNormal="125" workbookViewId="0">
      <pane ySplit="1" topLeftCell="A43" activePane="bottomLeft" state="frozen"/>
      <selection pane="bottomLeft" activeCell="F30" sqref="F30"/>
    </sheetView>
  </sheetViews>
  <sheetFormatPr baseColWidth="10" defaultColWidth="8.83203125" defaultRowHeight="15" x14ac:dyDescent="0.2"/>
  <cols>
    <col min="1" max="1" width="4.1640625" style="1" bestFit="1" customWidth="1"/>
    <col min="2" max="2" width="8.83203125" style="4"/>
    <col min="3" max="17" width="12.5" style="5" customWidth="1"/>
    <col min="18" max="18" width="8.83203125" style="1"/>
  </cols>
  <sheetData>
    <row r="1" spans="1:19" ht="16" x14ac:dyDescent="0.2">
      <c r="A1" s="8" t="s">
        <v>0</v>
      </c>
      <c r="B1" s="9"/>
      <c r="C1" s="10" t="s">
        <v>1</v>
      </c>
      <c r="D1" s="10" t="s">
        <v>2</v>
      </c>
      <c r="E1" s="10" t="s">
        <v>28</v>
      </c>
      <c r="F1" s="10" t="s">
        <v>3</v>
      </c>
      <c r="G1" s="10" t="s">
        <v>4</v>
      </c>
      <c r="H1" s="10" t="s">
        <v>5</v>
      </c>
      <c r="I1" s="10" t="s">
        <v>6</v>
      </c>
      <c r="J1" s="10" t="s">
        <v>7</v>
      </c>
      <c r="K1" s="10" t="s">
        <v>8</v>
      </c>
      <c r="L1" s="10" t="s">
        <v>9</v>
      </c>
      <c r="M1" s="10" t="s">
        <v>10</v>
      </c>
      <c r="N1" s="10" t="s">
        <v>11</v>
      </c>
      <c r="O1" s="10" t="s">
        <v>12</v>
      </c>
      <c r="P1" s="10" t="s">
        <v>13</v>
      </c>
      <c r="Q1" s="10" t="s">
        <v>31</v>
      </c>
      <c r="R1" s="60" t="s">
        <v>108</v>
      </c>
    </row>
    <row r="2" spans="1:19" ht="32" x14ac:dyDescent="0.2">
      <c r="A2" s="8" t="s">
        <v>106</v>
      </c>
      <c r="B2" s="9"/>
      <c r="C2" s="10"/>
      <c r="D2" s="10"/>
      <c r="E2" s="10"/>
      <c r="F2" s="10"/>
      <c r="G2" s="10"/>
      <c r="H2" s="10"/>
      <c r="I2" s="10" t="s">
        <v>109</v>
      </c>
      <c r="J2" s="10"/>
      <c r="K2" s="10" t="s">
        <v>41</v>
      </c>
      <c r="L2" s="10"/>
      <c r="M2" s="10"/>
      <c r="N2" s="10"/>
      <c r="O2" s="10"/>
      <c r="P2" s="10"/>
      <c r="Q2" s="61"/>
      <c r="R2" s="10"/>
    </row>
    <row r="3" spans="1:19" ht="16" x14ac:dyDescent="0.2">
      <c r="A3" s="8"/>
      <c r="B3" s="9"/>
      <c r="C3" s="10"/>
      <c r="D3" s="10"/>
      <c r="E3" s="10"/>
      <c r="F3" s="10"/>
      <c r="G3" s="10"/>
      <c r="H3" s="10"/>
      <c r="I3" s="10"/>
      <c r="J3" s="10"/>
      <c r="K3" s="10" t="s">
        <v>76</v>
      </c>
      <c r="L3" s="10"/>
      <c r="M3" s="10"/>
      <c r="N3" s="10"/>
      <c r="O3" s="10"/>
      <c r="P3" s="10"/>
      <c r="Q3" s="61"/>
      <c r="R3" s="10"/>
    </row>
    <row r="4" spans="1:19" ht="32" x14ac:dyDescent="0.2">
      <c r="A4" s="8"/>
      <c r="B4" s="9"/>
      <c r="C4" s="10"/>
      <c r="D4" s="10"/>
      <c r="E4" s="10"/>
      <c r="F4" s="10"/>
      <c r="G4" s="10"/>
      <c r="H4" s="10"/>
      <c r="I4" s="10"/>
      <c r="J4" s="10"/>
      <c r="K4" s="10" t="s">
        <v>60</v>
      </c>
      <c r="L4" s="10"/>
      <c r="M4" s="10"/>
      <c r="N4" s="10"/>
      <c r="O4" s="10"/>
      <c r="P4" s="10"/>
      <c r="Q4" s="61"/>
      <c r="R4" s="10"/>
    </row>
    <row r="5" spans="1:19" ht="16" x14ac:dyDescent="0.2">
      <c r="A5" s="8"/>
      <c r="B5" s="9"/>
      <c r="C5" s="10"/>
      <c r="D5" s="10"/>
      <c r="E5" s="10"/>
      <c r="F5" s="10"/>
      <c r="G5" s="10"/>
      <c r="H5" s="10"/>
      <c r="I5" s="10"/>
      <c r="J5" s="10"/>
      <c r="K5" s="10" t="s">
        <v>62</v>
      </c>
      <c r="L5" s="10"/>
      <c r="M5" s="10"/>
      <c r="N5" s="10"/>
      <c r="O5" s="10"/>
      <c r="P5" s="10"/>
      <c r="Q5" s="61"/>
      <c r="R5" s="10"/>
    </row>
    <row r="6" spans="1:19" ht="32" x14ac:dyDescent="0.2">
      <c r="A6" s="8"/>
      <c r="B6" s="9"/>
      <c r="C6" s="10"/>
      <c r="D6" s="10"/>
      <c r="E6" s="10"/>
      <c r="F6" s="10"/>
      <c r="G6" s="10"/>
      <c r="H6" s="10"/>
      <c r="I6" s="10"/>
      <c r="J6" s="10"/>
      <c r="K6" s="10" t="s">
        <v>107</v>
      </c>
      <c r="L6" s="10"/>
      <c r="M6" s="10"/>
      <c r="N6" s="10"/>
      <c r="O6" s="10" t="s">
        <v>107</v>
      </c>
      <c r="P6" s="10"/>
      <c r="Q6" s="61"/>
      <c r="R6" s="10"/>
    </row>
    <row r="7" spans="1:19" x14ac:dyDescent="0.2">
      <c r="A7" s="8"/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61"/>
      <c r="R7" s="10"/>
    </row>
    <row r="8" spans="1:19" x14ac:dyDescent="0.2">
      <c r="A8" s="8"/>
      <c r="B8" s="9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62"/>
      <c r="R8" s="58"/>
    </row>
    <row r="9" spans="1:19" ht="16" x14ac:dyDescent="0.2">
      <c r="A9" s="8" t="s">
        <v>14</v>
      </c>
      <c r="B9" s="145" t="s">
        <v>15</v>
      </c>
      <c r="C9" s="11"/>
      <c r="D9" s="11">
        <v>1912</v>
      </c>
      <c r="E9" s="11"/>
      <c r="F9" s="11" t="s">
        <v>64</v>
      </c>
      <c r="G9" s="11"/>
      <c r="H9" s="11">
        <v>1910</v>
      </c>
      <c r="I9" s="11"/>
      <c r="J9" s="11" t="s">
        <v>69</v>
      </c>
      <c r="K9" s="11"/>
      <c r="L9" s="11" t="s">
        <v>64</v>
      </c>
      <c r="M9" s="11"/>
      <c r="N9" s="11">
        <v>1912</v>
      </c>
      <c r="O9" s="11"/>
      <c r="P9" s="11" t="s">
        <v>93</v>
      </c>
      <c r="Q9" s="63"/>
      <c r="R9" s="11"/>
    </row>
    <row r="10" spans="1:19" ht="17" thickBot="1" x14ac:dyDescent="0.25">
      <c r="A10" s="8"/>
      <c r="B10" s="159"/>
      <c r="C10" s="33"/>
      <c r="D10" s="33" t="s">
        <v>50</v>
      </c>
      <c r="E10" s="33"/>
      <c r="F10" s="33" t="s">
        <v>65</v>
      </c>
      <c r="G10" s="33"/>
      <c r="H10" s="33" t="s">
        <v>66</v>
      </c>
      <c r="I10" s="33"/>
      <c r="J10" s="33" t="s">
        <v>68</v>
      </c>
      <c r="K10" s="33"/>
      <c r="L10" s="33" t="s">
        <v>110</v>
      </c>
      <c r="M10" s="33"/>
      <c r="N10" s="33" t="s">
        <v>94</v>
      </c>
      <c r="O10" s="33"/>
      <c r="P10" s="33" t="s">
        <v>67</v>
      </c>
      <c r="Q10" s="64"/>
      <c r="R10" s="33"/>
    </row>
    <row r="11" spans="1:19" ht="17" thickTop="1" x14ac:dyDescent="0.2">
      <c r="A11" s="8"/>
      <c r="B11" s="160" t="s">
        <v>85</v>
      </c>
      <c r="C11" s="35" t="s">
        <v>48</v>
      </c>
      <c r="D11" s="35"/>
      <c r="E11" s="35" t="s">
        <v>24</v>
      </c>
      <c r="F11" s="35" t="s">
        <v>46</v>
      </c>
      <c r="G11" s="35"/>
      <c r="H11" s="35" t="s">
        <v>51</v>
      </c>
      <c r="I11" s="35" t="s">
        <v>47</v>
      </c>
      <c r="J11" s="35"/>
      <c r="K11" s="35" t="s">
        <v>24</v>
      </c>
      <c r="L11" s="35"/>
      <c r="M11" s="35" t="s">
        <v>90</v>
      </c>
      <c r="N11" s="35"/>
      <c r="O11" s="35" t="s">
        <v>49</v>
      </c>
      <c r="P11" s="35" t="s">
        <v>48</v>
      </c>
      <c r="Q11" s="65"/>
      <c r="R11" s="35"/>
    </row>
    <row r="12" spans="1:19" ht="17" thickBot="1" x14ac:dyDescent="0.25">
      <c r="A12" s="8"/>
      <c r="B12" s="159"/>
      <c r="C12" s="37" t="s">
        <v>52</v>
      </c>
      <c r="D12" s="37"/>
      <c r="E12" s="37" t="s">
        <v>49</v>
      </c>
      <c r="F12" s="37" t="s">
        <v>53</v>
      </c>
      <c r="G12" s="37"/>
      <c r="H12" s="37" t="s">
        <v>54</v>
      </c>
      <c r="I12" s="37" t="s">
        <v>90</v>
      </c>
      <c r="J12" s="37"/>
      <c r="K12" s="37" t="s">
        <v>55</v>
      </c>
      <c r="L12" s="37"/>
      <c r="M12" s="37" t="s">
        <v>51</v>
      </c>
      <c r="N12" s="37"/>
      <c r="O12" s="37" t="s">
        <v>53</v>
      </c>
      <c r="P12" s="37" t="s">
        <v>46</v>
      </c>
      <c r="Q12" s="66"/>
      <c r="R12" s="37"/>
    </row>
    <row r="13" spans="1:19" ht="33" thickTop="1" x14ac:dyDescent="0.2">
      <c r="A13" s="8"/>
      <c r="B13" s="160" t="s">
        <v>89</v>
      </c>
      <c r="C13" s="38" t="s">
        <v>73</v>
      </c>
      <c r="D13" s="39"/>
      <c r="E13" s="40" t="s">
        <v>39</v>
      </c>
      <c r="F13" s="41" t="s">
        <v>37</v>
      </c>
      <c r="G13" s="38" t="s">
        <v>60</v>
      </c>
      <c r="H13" s="42" t="s">
        <v>38</v>
      </c>
      <c r="I13" s="40" t="s">
        <v>62</v>
      </c>
      <c r="J13" s="43" t="s">
        <v>36</v>
      </c>
      <c r="K13" s="41" t="s">
        <v>37</v>
      </c>
      <c r="L13" s="44" t="s">
        <v>41</v>
      </c>
      <c r="M13" s="40" t="s">
        <v>39</v>
      </c>
      <c r="N13" s="38" t="s">
        <v>73</v>
      </c>
      <c r="O13" s="43" t="s">
        <v>36</v>
      </c>
      <c r="P13" s="42" t="s">
        <v>40</v>
      </c>
      <c r="Q13" s="67"/>
      <c r="R13" s="45"/>
    </row>
    <row r="14" spans="1:19" ht="32" customHeight="1" x14ac:dyDescent="0.2">
      <c r="A14" s="8"/>
      <c r="B14" s="145"/>
      <c r="C14" s="13" t="s">
        <v>76</v>
      </c>
      <c r="D14" s="11"/>
      <c r="E14" s="13" t="s">
        <v>61</v>
      </c>
      <c r="F14" s="13" t="s">
        <v>76</v>
      </c>
      <c r="G14" s="11"/>
      <c r="H14" s="17" t="s">
        <v>42</v>
      </c>
      <c r="I14" s="13" t="s">
        <v>76</v>
      </c>
      <c r="J14" s="13" t="s">
        <v>17</v>
      </c>
      <c r="K14" s="11"/>
      <c r="L14" s="13" t="s">
        <v>76</v>
      </c>
      <c r="M14" s="15" t="s">
        <v>16</v>
      </c>
      <c r="N14" s="18"/>
      <c r="O14" s="17" t="s">
        <v>74</v>
      </c>
      <c r="P14" s="15" t="s">
        <v>37</v>
      </c>
      <c r="Q14" s="29"/>
      <c r="R14" s="28"/>
      <c r="S14" s="59"/>
    </row>
    <row r="15" spans="1:19" ht="33" thickBot="1" x14ac:dyDescent="0.25">
      <c r="A15" s="8"/>
      <c r="B15" s="159"/>
      <c r="C15" s="46" t="s">
        <v>16</v>
      </c>
      <c r="D15" s="33"/>
      <c r="E15" s="48"/>
      <c r="F15" s="48"/>
      <c r="G15" s="33"/>
      <c r="H15" s="33"/>
      <c r="I15" s="33"/>
      <c r="J15" s="47" t="s">
        <v>40</v>
      </c>
      <c r="K15" s="33"/>
      <c r="L15" s="33"/>
      <c r="M15" s="33"/>
      <c r="N15" s="46" t="s">
        <v>37</v>
      </c>
      <c r="O15" s="161" t="s">
        <v>82</v>
      </c>
      <c r="P15" s="162"/>
      <c r="Q15" s="77"/>
      <c r="R15" s="48"/>
    </row>
    <row r="16" spans="1:19" ht="17" thickTop="1" x14ac:dyDescent="0.2">
      <c r="A16" s="8"/>
      <c r="B16" s="144" t="s">
        <v>44</v>
      </c>
      <c r="C16" s="36" t="s">
        <v>45</v>
      </c>
      <c r="D16" s="36"/>
      <c r="E16" s="36"/>
      <c r="F16" s="36"/>
      <c r="G16" s="36"/>
      <c r="H16" s="36"/>
      <c r="I16" s="36"/>
      <c r="J16" s="36"/>
      <c r="K16" s="36"/>
      <c r="L16" s="36"/>
      <c r="M16" s="36" t="s">
        <v>45</v>
      </c>
      <c r="N16" s="36"/>
      <c r="O16" s="36"/>
      <c r="P16" s="36"/>
      <c r="Q16" s="68"/>
      <c r="R16" s="36"/>
    </row>
    <row r="17" spans="1:18" s="1" customFormat="1" x14ac:dyDescent="0.2">
      <c r="A17" s="8"/>
      <c r="B17" s="145"/>
      <c r="C17" s="11"/>
      <c r="D17" s="11"/>
      <c r="E17" s="11">
        <v>1846</v>
      </c>
      <c r="F17" s="11"/>
      <c r="G17" s="11"/>
      <c r="H17" s="11"/>
      <c r="I17" s="11"/>
      <c r="J17" s="11"/>
      <c r="K17" s="11"/>
      <c r="L17" s="11"/>
      <c r="M17" s="11">
        <v>1861</v>
      </c>
      <c r="N17" s="11"/>
      <c r="O17" s="11"/>
      <c r="P17" s="11"/>
      <c r="Q17" s="63"/>
      <c r="R17" s="11"/>
    </row>
    <row r="18" spans="1:18" s="1" customFormat="1" ht="11" customHeight="1" x14ac:dyDescent="0.2">
      <c r="A18" s="8"/>
      <c r="B18" s="50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69"/>
      <c r="R18" s="34"/>
    </row>
    <row r="19" spans="1:18" ht="16" x14ac:dyDescent="0.2">
      <c r="A19" s="8" t="s">
        <v>21</v>
      </c>
      <c r="B19" s="145" t="s">
        <v>15</v>
      </c>
      <c r="C19" s="11"/>
      <c r="D19" s="11">
        <v>1910</v>
      </c>
      <c r="E19" s="11"/>
      <c r="F19" s="11" t="s">
        <v>69</v>
      </c>
      <c r="G19" s="11"/>
      <c r="H19" s="11" t="s">
        <v>64</v>
      </c>
      <c r="I19" s="11"/>
      <c r="J19" s="11">
        <v>1912</v>
      </c>
      <c r="K19" s="11"/>
      <c r="L19" s="11" t="s">
        <v>69</v>
      </c>
      <c r="M19" s="11"/>
      <c r="N19" s="11">
        <v>1910</v>
      </c>
      <c r="O19" s="11"/>
      <c r="P19" s="11" t="s">
        <v>64</v>
      </c>
      <c r="Q19" s="63"/>
      <c r="R19" s="11"/>
    </row>
    <row r="20" spans="1:18" ht="17" thickBot="1" x14ac:dyDescent="0.25">
      <c r="A20" s="8"/>
      <c r="B20" s="159"/>
      <c r="C20" s="33"/>
      <c r="D20" s="33" t="s">
        <v>94</v>
      </c>
      <c r="E20" s="33"/>
      <c r="F20" s="33" t="s">
        <v>110</v>
      </c>
      <c r="G20" s="33"/>
      <c r="H20" s="33" t="s">
        <v>68</v>
      </c>
      <c r="I20" s="33"/>
      <c r="J20" s="33" t="s">
        <v>66</v>
      </c>
      <c r="K20" s="33"/>
      <c r="L20" s="33" t="s">
        <v>65</v>
      </c>
      <c r="M20" s="33"/>
      <c r="N20" s="33" t="s">
        <v>50</v>
      </c>
      <c r="O20" s="33"/>
      <c r="P20" s="33" t="s">
        <v>93</v>
      </c>
      <c r="Q20" s="64"/>
      <c r="R20" s="33"/>
    </row>
    <row r="21" spans="1:18" ht="17" thickTop="1" x14ac:dyDescent="0.2">
      <c r="A21" s="8"/>
      <c r="B21" s="160" t="s">
        <v>85</v>
      </c>
      <c r="C21" s="35" t="s">
        <v>24</v>
      </c>
      <c r="D21" s="35"/>
      <c r="E21" s="35" t="s">
        <v>54</v>
      </c>
      <c r="F21" s="35" t="s">
        <v>49</v>
      </c>
      <c r="G21" s="35"/>
      <c r="H21" s="35" t="s">
        <v>47</v>
      </c>
      <c r="I21" s="35" t="s">
        <v>48</v>
      </c>
      <c r="J21" s="35"/>
      <c r="K21" s="35" t="s">
        <v>49</v>
      </c>
      <c r="L21" s="35"/>
      <c r="M21" s="35" t="s">
        <v>55</v>
      </c>
      <c r="N21" s="35"/>
      <c r="O21" s="35" t="s">
        <v>53</v>
      </c>
      <c r="P21" s="35" t="s">
        <v>24</v>
      </c>
      <c r="Q21" s="65"/>
      <c r="R21" s="35"/>
    </row>
    <row r="22" spans="1:18" ht="17" thickBot="1" x14ac:dyDescent="0.25">
      <c r="A22" s="8"/>
      <c r="B22" s="146"/>
      <c r="C22" s="49" t="s">
        <v>90</v>
      </c>
      <c r="D22" s="49"/>
      <c r="E22" s="49" t="s">
        <v>52</v>
      </c>
      <c r="F22" s="49" t="s">
        <v>55</v>
      </c>
      <c r="G22" s="49"/>
      <c r="H22" s="49" t="s">
        <v>46</v>
      </c>
      <c r="I22" s="49" t="s">
        <v>51</v>
      </c>
      <c r="J22" s="49"/>
      <c r="K22" s="37" t="s">
        <v>54</v>
      </c>
      <c r="L22" s="49"/>
      <c r="M22" s="49" t="s">
        <v>46</v>
      </c>
      <c r="N22" s="49"/>
      <c r="O22" s="49" t="s">
        <v>48</v>
      </c>
      <c r="P22" s="49" t="s">
        <v>52</v>
      </c>
      <c r="Q22" s="70"/>
      <c r="R22" s="49"/>
    </row>
    <row r="23" spans="1:18" ht="33" thickTop="1" x14ac:dyDescent="0.2">
      <c r="A23" s="8"/>
      <c r="B23" s="160" t="s">
        <v>89</v>
      </c>
      <c r="C23" s="41" t="s">
        <v>37</v>
      </c>
      <c r="D23" s="41" t="s">
        <v>16</v>
      </c>
      <c r="E23" s="38" t="s">
        <v>60</v>
      </c>
      <c r="F23" s="44" t="s">
        <v>41</v>
      </c>
      <c r="G23" s="40" t="s">
        <v>78</v>
      </c>
      <c r="H23" s="42" t="s">
        <v>40</v>
      </c>
      <c r="I23" s="38" t="s">
        <v>73</v>
      </c>
      <c r="J23" s="39"/>
      <c r="K23" s="36"/>
      <c r="L23" s="38" t="s">
        <v>18</v>
      </c>
      <c r="M23" s="42" t="s">
        <v>40</v>
      </c>
      <c r="N23" s="43" t="s">
        <v>76</v>
      </c>
      <c r="O23" s="42" t="s">
        <v>38</v>
      </c>
      <c r="P23" s="38" t="s">
        <v>60</v>
      </c>
      <c r="Q23" s="67"/>
      <c r="R23" s="45"/>
    </row>
    <row r="24" spans="1:18" ht="32" x14ac:dyDescent="0.2">
      <c r="A24" s="8"/>
      <c r="B24" s="145"/>
      <c r="C24" s="14" t="s">
        <v>39</v>
      </c>
      <c r="D24" s="13" t="s">
        <v>17</v>
      </c>
      <c r="E24" s="13" t="s">
        <v>61</v>
      </c>
      <c r="F24" s="12" t="s">
        <v>73</v>
      </c>
      <c r="G24" s="14" t="s">
        <v>39</v>
      </c>
      <c r="H24" s="13" t="s">
        <v>36</v>
      </c>
      <c r="I24" s="17" t="s">
        <v>96</v>
      </c>
      <c r="J24" s="15" t="s">
        <v>16</v>
      </c>
      <c r="K24" s="11"/>
      <c r="L24" s="13" t="s">
        <v>17</v>
      </c>
      <c r="M24" s="14" t="s">
        <v>79</v>
      </c>
      <c r="N24" s="11"/>
      <c r="O24" s="13" t="s">
        <v>59</v>
      </c>
      <c r="P24" s="18"/>
      <c r="Q24" s="63"/>
      <c r="R24" s="11"/>
    </row>
    <row r="25" spans="1:18" ht="14.75" customHeight="1" thickBot="1" x14ac:dyDescent="0.25">
      <c r="A25" s="8"/>
      <c r="B25" s="145"/>
      <c r="C25" s="78" t="s">
        <v>96</v>
      </c>
      <c r="D25" s="33"/>
      <c r="E25" s="33"/>
      <c r="F25" s="33"/>
      <c r="G25" s="164" t="s">
        <v>34</v>
      </c>
      <c r="H25" s="168"/>
      <c r="I25" s="168"/>
      <c r="J25" s="164" t="s">
        <v>102</v>
      </c>
      <c r="K25" s="168"/>
      <c r="L25" s="168"/>
      <c r="M25" s="161" t="s">
        <v>33</v>
      </c>
      <c r="N25" s="161"/>
      <c r="O25" s="161"/>
      <c r="P25" s="164" t="s">
        <v>99</v>
      </c>
      <c r="Q25" s="167"/>
      <c r="R25" s="79"/>
    </row>
    <row r="26" spans="1:18" ht="17" thickTop="1" x14ac:dyDescent="0.2">
      <c r="A26" s="8"/>
      <c r="B26" s="144" t="s">
        <v>44</v>
      </c>
      <c r="C26" s="36" t="s">
        <v>45</v>
      </c>
      <c r="D26" s="36"/>
      <c r="E26" s="36"/>
      <c r="F26" s="36"/>
      <c r="G26" s="36"/>
      <c r="H26" s="36"/>
      <c r="I26" s="36"/>
      <c r="J26" s="36"/>
      <c r="K26" s="36"/>
      <c r="L26" s="36"/>
      <c r="M26" s="36" t="s">
        <v>45</v>
      </c>
      <c r="N26" s="36"/>
      <c r="O26" s="36"/>
      <c r="P26" s="36"/>
      <c r="Q26" s="68"/>
      <c r="R26" s="36"/>
    </row>
    <row r="27" spans="1:18" x14ac:dyDescent="0.2">
      <c r="A27" s="8"/>
      <c r="B27" s="145"/>
      <c r="C27" s="11"/>
      <c r="D27" s="11"/>
      <c r="E27" s="11"/>
      <c r="F27" s="11"/>
      <c r="G27" s="11">
        <v>1846</v>
      </c>
      <c r="H27" s="11"/>
      <c r="I27" s="11"/>
      <c r="J27" s="11"/>
      <c r="K27" s="11"/>
      <c r="L27" s="11"/>
      <c r="M27" s="11">
        <v>1846</v>
      </c>
      <c r="N27" s="11"/>
      <c r="O27" s="11"/>
      <c r="P27" s="11"/>
      <c r="Q27" s="63"/>
      <c r="R27" s="11"/>
    </row>
    <row r="28" spans="1:18" ht="14" customHeight="1" x14ac:dyDescent="0.2">
      <c r="A28" s="8"/>
      <c r="B28" s="50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69"/>
      <c r="R28" s="34"/>
    </row>
    <row r="29" spans="1:18" ht="28.75" customHeight="1" x14ac:dyDescent="0.2">
      <c r="A29" s="8" t="s">
        <v>20</v>
      </c>
      <c r="B29" s="145" t="s">
        <v>15</v>
      </c>
      <c r="C29" s="11"/>
      <c r="D29" s="11" t="s">
        <v>64</v>
      </c>
      <c r="E29" s="29"/>
      <c r="F29" s="147" t="s">
        <v>100</v>
      </c>
      <c r="G29" s="148"/>
      <c r="H29" s="149"/>
      <c r="I29" s="135" t="s">
        <v>101</v>
      </c>
      <c r="J29" s="135"/>
      <c r="K29" s="135"/>
      <c r="L29" s="135"/>
      <c r="M29" s="11"/>
      <c r="N29" s="11" t="s">
        <v>103</v>
      </c>
      <c r="O29" s="11"/>
      <c r="P29" s="11" t="s">
        <v>104</v>
      </c>
      <c r="Q29" s="63"/>
      <c r="R29" s="11"/>
    </row>
    <row r="30" spans="1:18" ht="17" thickBot="1" x14ac:dyDescent="0.25">
      <c r="A30" s="8"/>
      <c r="B30" s="159"/>
      <c r="C30" s="33"/>
      <c r="D30" s="33" t="s">
        <v>67</v>
      </c>
      <c r="E30" s="33"/>
      <c r="F30" s="33" t="s">
        <v>87</v>
      </c>
      <c r="G30" s="33"/>
      <c r="H30" s="33"/>
      <c r="I30" s="33"/>
      <c r="J30" s="33"/>
      <c r="K30" s="33"/>
      <c r="L30" s="33"/>
      <c r="M30" s="33"/>
      <c r="N30" s="33" t="s">
        <v>87</v>
      </c>
      <c r="O30" s="33"/>
      <c r="P30" s="33" t="s">
        <v>87</v>
      </c>
      <c r="Q30" s="64"/>
      <c r="R30" s="33"/>
    </row>
    <row r="31" spans="1:18" ht="28.75" customHeight="1" thickTop="1" x14ac:dyDescent="0.2">
      <c r="A31" s="8"/>
      <c r="B31" s="144" t="s">
        <v>85</v>
      </c>
      <c r="C31" s="35" t="s">
        <v>51</v>
      </c>
      <c r="D31" s="35"/>
      <c r="E31" s="35" t="s">
        <v>24</v>
      </c>
      <c r="F31" s="35" t="s">
        <v>55</v>
      </c>
      <c r="G31" s="35"/>
      <c r="H31" s="35" t="s">
        <v>49</v>
      </c>
      <c r="I31" s="35" t="s">
        <v>52</v>
      </c>
      <c r="J31" s="35"/>
      <c r="K31" s="35"/>
      <c r="L31" s="35"/>
      <c r="M31" s="163" t="s">
        <v>22</v>
      </c>
      <c r="N31" s="163"/>
      <c r="O31" s="163"/>
      <c r="P31" s="163" t="s">
        <v>23</v>
      </c>
      <c r="Q31" s="169"/>
      <c r="R31" s="72"/>
    </row>
    <row r="32" spans="1:18" ht="28.75" customHeight="1" x14ac:dyDescent="0.2">
      <c r="A32" s="8"/>
      <c r="B32" s="145"/>
      <c r="C32" s="30" t="s">
        <v>53</v>
      </c>
      <c r="D32" s="30"/>
      <c r="E32" s="30" t="s">
        <v>47</v>
      </c>
      <c r="F32" s="30" t="s">
        <v>54</v>
      </c>
      <c r="G32" s="30"/>
      <c r="H32" s="30" t="s">
        <v>46</v>
      </c>
      <c r="I32" s="30" t="s">
        <v>90</v>
      </c>
      <c r="J32" s="30"/>
      <c r="K32" s="30"/>
      <c r="L32" s="30"/>
      <c r="M32" s="31" t="s">
        <v>105</v>
      </c>
      <c r="N32" s="31"/>
      <c r="O32" s="31"/>
      <c r="P32" s="31" t="s">
        <v>24</v>
      </c>
      <c r="Q32" s="29"/>
      <c r="R32" s="28"/>
    </row>
    <row r="33" spans="1:19" ht="17" thickBot="1" x14ac:dyDescent="0.25">
      <c r="A33" s="8"/>
      <c r="B33" s="146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49"/>
      <c r="N33" s="49"/>
      <c r="O33" s="49"/>
      <c r="P33" s="49" t="s">
        <v>105</v>
      </c>
      <c r="Q33" s="71"/>
      <c r="R33" s="51"/>
    </row>
    <row r="34" spans="1:19" ht="33" thickTop="1" x14ac:dyDescent="0.2">
      <c r="A34" s="8"/>
      <c r="B34" s="160" t="s">
        <v>89</v>
      </c>
      <c r="C34" s="44" t="s">
        <v>96</v>
      </c>
      <c r="D34" s="55"/>
      <c r="E34" s="45"/>
      <c r="F34" s="39"/>
      <c r="G34" s="40" t="s">
        <v>79</v>
      </c>
      <c r="H34" s="38" t="s">
        <v>60</v>
      </c>
      <c r="I34" s="39"/>
      <c r="J34" s="40" t="s">
        <v>78</v>
      </c>
      <c r="K34" s="45"/>
      <c r="L34" s="45"/>
      <c r="M34" s="40" t="s">
        <v>62</v>
      </c>
      <c r="N34" s="45"/>
      <c r="O34" s="43" t="s">
        <v>61</v>
      </c>
      <c r="P34" s="40" t="s">
        <v>19</v>
      </c>
      <c r="Q34" s="67"/>
      <c r="R34" s="45"/>
    </row>
    <row r="35" spans="1:19" ht="32" x14ac:dyDescent="0.2">
      <c r="A35" s="8"/>
      <c r="B35" s="145"/>
      <c r="C35" s="13" t="s">
        <v>59</v>
      </c>
      <c r="D35" s="11"/>
      <c r="E35" s="12" t="s">
        <v>18</v>
      </c>
      <c r="F35" s="13" t="s">
        <v>76</v>
      </c>
      <c r="G35" s="16" t="s">
        <v>75</v>
      </c>
      <c r="H35" s="11"/>
      <c r="I35" s="28"/>
      <c r="J35" s="28"/>
      <c r="K35" s="28"/>
      <c r="L35" s="28"/>
      <c r="M35" s="32" t="s">
        <v>41</v>
      </c>
      <c r="N35" s="11"/>
      <c r="O35" s="11"/>
      <c r="P35" s="13" t="s">
        <v>76</v>
      </c>
      <c r="Q35" s="63"/>
      <c r="R35" s="11"/>
    </row>
    <row r="36" spans="1:19" ht="33" thickBot="1" x14ac:dyDescent="0.25">
      <c r="A36" s="8"/>
      <c r="B36" s="159"/>
      <c r="C36" s="164" t="s">
        <v>26</v>
      </c>
      <c r="D36" s="165"/>
      <c r="E36" s="166"/>
      <c r="F36" s="56" t="s">
        <v>38</v>
      </c>
      <c r="G36" s="33"/>
      <c r="H36" s="57"/>
      <c r="I36" s="56" t="s">
        <v>38</v>
      </c>
      <c r="J36" s="57"/>
      <c r="K36" s="57"/>
      <c r="L36" s="33"/>
      <c r="M36" s="33"/>
      <c r="N36" s="33"/>
      <c r="O36" s="33"/>
      <c r="P36" s="161" t="s">
        <v>32</v>
      </c>
      <c r="Q36" s="164"/>
      <c r="R36" s="72"/>
    </row>
    <row r="37" spans="1:19" ht="17" thickTop="1" x14ac:dyDescent="0.2">
      <c r="A37" s="8"/>
      <c r="B37" s="144" t="s">
        <v>44</v>
      </c>
      <c r="C37" s="36" t="s">
        <v>45</v>
      </c>
      <c r="D37" s="36"/>
      <c r="E37" s="36"/>
      <c r="F37" s="52"/>
      <c r="G37" s="53"/>
      <c r="H37" s="54"/>
      <c r="I37" s="36"/>
      <c r="J37" s="36"/>
      <c r="K37" s="36"/>
      <c r="L37" s="36"/>
      <c r="M37" s="169" t="s">
        <v>27</v>
      </c>
      <c r="N37" s="170"/>
      <c r="O37" s="170"/>
      <c r="P37" s="171"/>
      <c r="Q37" s="68"/>
      <c r="R37" s="36"/>
    </row>
    <row r="38" spans="1:19" ht="16" x14ac:dyDescent="0.2">
      <c r="A38" s="8"/>
      <c r="B38" s="145"/>
      <c r="C38" s="28"/>
      <c r="D38" s="28"/>
      <c r="E38" s="28"/>
      <c r="F38" s="28"/>
      <c r="G38" s="28"/>
      <c r="H38" s="28"/>
      <c r="I38" s="135" t="s">
        <v>25</v>
      </c>
      <c r="J38" s="135"/>
      <c r="K38" s="135"/>
      <c r="L38" s="135"/>
      <c r="M38" s="11" t="s">
        <v>45</v>
      </c>
      <c r="N38" s="11"/>
      <c r="O38" s="11"/>
      <c r="P38" s="11"/>
      <c r="Q38" s="63"/>
      <c r="R38" s="11"/>
    </row>
    <row r="39" spans="1:19" x14ac:dyDescent="0.2">
      <c r="A39" s="8"/>
      <c r="B39" s="9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63"/>
      <c r="R39" s="11"/>
    </row>
    <row r="40" spans="1:19" s="1" customFormat="1" x14ac:dyDescent="0.2">
      <c r="A40" s="8"/>
      <c r="B40" s="9"/>
      <c r="C40" s="134" t="s">
        <v>88</v>
      </c>
      <c r="D40" s="134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63"/>
      <c r="R40" s="11"/>
      <c r="S40"/>
    </row>
    <row r="41" spans="1:19" s="1" customFormat="1" x14ac:dyDescent="0.2">
      <c r="A41" s="8"/>
      <c r="B41" s="18"/>
      <c r="C41" s="22">
        <v>4</v>
      </c>
      <c r="D41" s="23">
        <v>5</v>
      </c>
      <c r="E41" s="24">
        <v>6</v>
      </c>
      <c r="F41" s="25">
        <v>7</v>
      </c>
      <c r="G41" s="26">
        <v>8</v>
      </c>
      <c r="H41" s="27">
        <v>9</v>
      </c>
      <c r="I41" s="135" t="s">
        <v>86</v>
      </c>
      <c r="J41" s="135"/>
      <c r="K41" s="11"/>
      <c r="L41" s="11"/>
      <c r="M41" s="11"/>
      <c r="N41" s="11"/>
      <c r="O41" s="11"/>
      <c r="P41" s="11"/>
      <c r="Q41" s="63"/>
      <c r="R41" s="11"/>
      <c r="S41"/>
    </row>
    <row r="42" spans="1:19" s="1" customFormat="1" x14ac:dyDescent="0.2">
      <c r="B42" s="6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S42"/>
    </row>
    <row r="43" spans="1:19" s="1" customFormat="1" x14ac:dyDescent="0.2">
      <c r="B43" s="6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S43"/>
    </row>
    <row r="44" spans="1:19" s="1" customFormat="1" x14ac:dyDescent="0.2">
      <c r="B44" s="6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S44"/>
    </row>
    <row r="45" spans="1:19" s="1" customFormat="1" x14ac:dyDescent="0.2">
      <c r="B45" s="6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S45"/>
    </row>
    <row r="46" spans="1:19" s="1" customFormat="1" x14ac:dyDescent="0.2">
      <c r="B46" s="6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S46"/>
    </row>
    <row r="47" spans="1:19" s="1" customFormat="1" ht="16" x14ac:dyDescent="0.2">
      <c r="B47" s="6"/>
      <c r="C47" s="5"/>
      <c r="D47" s="5"/>
      <c r="E47" s="5"/>
      <c r="F47" s="5" t="s">
        <v>115</v>
      </c>
      <c r="G47" s="6" t="s">
        <v>116</v>
      </c>
      <c r="H47" s="6" t="s">
        <v>117</v>
      </c>
      <c r="I47" s="6" t="s">
        <v>91</v>
      </c>
      <c r="J47" s="5"/>
      <c r="K47" s="5"/>
      <c r="L47" s="5"/>
      <c r="M47" s="5"/>
      <c r="N47" s="5"/>
      <c r="O47" s="5"/>
      <c r="P47" s="5"/>
      <c r="Q47" s="5"/>
      <c r="S47"/>
    </row>
    <row r="48" spans="1:19" s="1" customFormat="1" ht="16" x14ac:dyDescent="0.2">
      <c r="B48" s="4"/>
      <c r="C48" s="5" t="s">
        <v>46</v>
      </c>
      <c r="D48" s="5">
        <f>COUNTIF($C$9:$Q$40,"Empire Builder")</f>
        <v>5</v>
      </c>
      <c r="E48" s="5"/>
      <c r="F48" s="5">
        <f>COUNTIF($C$11:$Q$12,$C48)</f>
        <v>2</v>
      </c>
      <c r="G48" s="5">
        <f>COUNTIF($C$21:$Q$22,$C48)</f>
        <v>2</v>
      </c>
      <c r="H48" s="5">
        <f>COUNTIF($C$31:$Q$32,$C48)</f>
        <v>1</v>
      </c>
      <c r="I48" s="5">
        <f>SUM(F48:H48)</f>
        <v>5</v>
      </c>
      <c r="J48" s="5"/>
      <c r="K48" s="5" t="s">
        <v>53</v>
      </c>
      <c r="L48" s="5" t="s">
        <v>48</v>
      </c>
      <c r="M48" s="5" t="s">
        <v>47</v>
      </c>
      <c r="N48" s="5" t="s">
        <v>55</v>
      </c>
      <c r="O48" s="5" t="s">
        <v>49</v>
      </c>
      <c r="P48" s="5"/>
      <c r="Q48" s="5"/>
      <c r="S48"/>
    </row>
    <row r="49" spans="1:19" s="1" customFormat="1" ht="17" thickBot="1" x14ac:dyDescent="0.25">
      <c r="B49" s="4"/>
      <c r="C49" s="5" t="s">
        <v>24</v>
      </c>
      <c r="D49" s="5">
        <f t="shared" ref="D49:D58" si="0">COUNTIF($C$9:$Q$40,C49)</f>
        <v>6</v>
      </c>
      <c r="E49" s="5"/>
      <c r="F49" s="5">
        <f t="shared" ref="F49:F58" si="1">COUNTIF($C$11:$Q$12,$C49)</f>
        <v>2</v>
      </c>
      <c r="G49" s="5">
        <f t="shared" ref="G49:G58" si="2">COUNTIF($C$21:$Q$22,$C49)</f>
        <v>2</v>
      </c>
      <c r="H49" s="5">
        <f t="shared" ref="H49:H58" si="3">COUNTIF($C$31:$Q$32,$C49)</f>
        <v>2</v>
      </c>
      <c r="I49" s="5">
        <f t="shared" ref="I49:I59" si="4">SUM(F49:H49)</f>
        <v>6</v>
      </c>
      <c r="J49" s="5"/>
      <c r="K49" s="5" t="s">
        <v>49</v>
      </c>
      <c r="L49" s="5" t="s">
        <v>118</v>
      </c>
      <c r="M49" s="5" t="s">
        <v>50</v>
      </c>
      <c r="N49" s="5" t="s">
        <v>52</v>
      </c>
      <c r="O49" s="5" t="s">
        <v>47</v>
      </c>
      <c r="P49" s="5"/>
      <c r="Q49" s="5"/>
      <c r="S49"/>
    </row>
    <row r="50" spans="1:19" s="1" customFormat="1" ht="17" thickTop="1" x14ac:dyDescent="0.2">
      <c r="B50" s="4"/>
      <c r="C50" s="39" t="s">
        <v>48</v>
      </c>
      <c r="D50" s="5">
        <f t="shared" si="0"/>
        <v>4</v>
      </c>
      <c r="E50" s="5"/>
      <c r="F50" s="5">
        <f t="shared" si="1"/>
        <v>2</v>
      </c>
      <c r="G50" s="5">
        <f t="shared" si="2"/>
        <v>2</v>
      </c>
      <c r="H50" s="5">
        <f t="shared" si="3"/>
        <v>0</v>
      </c>
      <c r="I50" s="5">
        <f t="shared" si="4"/>
        <v>4</v>
      </c>
      <c r="J50" s="5"/>
      <c r="K50" s="5" t="s">
        <v>119</v>
      </c>
      <c r="L50" s="5" t="s">
        <v>46</v>
      </c>
      <c r="M50" s="5" t="s">
        <v>51</v>
      </c>
      <c r="N50" s="5" t="s">
        <v>53</v>
      </c>
      <c r="O50" s="5"/>
      <c r="P50" s="5"/>
      <c r="Q50" s="5"/>
      <c r="S50"/>
    </row>
    <row r="51" spans="1:19" s="1" customFormat="1" ht="16" x14ac:dyDescent="0.2">
      <c r="B51" s="4" t="s">
        <v>114</v>
      </c>
      <c r="C51" s="5" t="s">
        <v>54</v>
      </c>
      <c r="D51" s="5">
        <f t="shared" si="0"/>
        <v>4</v>
      </c>
      <c r="E51" s="5"/>
      <c r="F51" s="5">
        <f t="shared" si="1"/>
        <v>1</v>
      </c>
      <c r="G51" s="5">
        <f t="shared" si="2"/>
        <v>2</v>
      </c>
      <c r="H51" s="5">
        <f t="shared" si="3"/>
        <v>1</v>
      </c>
      <c r="I51" s="5">
        <f t="shared" si="4"/>
        <v>4</v>
      </c>
      <c r="J51" s="5"/>
      <c r="K51" s="5" t="s">
        <v>51</v>
      </c>
      <c r="L51" s="5" t="s">
        <v>49</v>
      </c>
      <c r="M51" s="5" t="s">
        <v>52</v>
      </c>
      <c r="N51" s="5" t="s">
        <v>55</v>
      </c>
      <c r="O51" s="5"/>
      <c r="P51" s="5"/>
      <c r="Q51" s="5"/>
      <c r="S51"/>
    </row>
    <row r="52" spans="1:19" s="1" customFormat="1" ht="16" x14ac:dyDescent="0.2">
      <c r="B52" s="4"/>
      <c r="C52" s="5" t="s">
        <v>49</v>
      </c>
      <c r="D52" s="5">
        <f t="shared" si="0"/>
        <v>5</v>
      </c>
      <c r="E52" s="5"/>
      <c r="F52" s="5">
        <f t="shared" si="1"/>
        <v>2</v>
      </c>
      <c r="G52" s="5">
        <f t="shared" si="2"/>
        <v>2</v>
      </c>
      <c r="H52" s="5">
        <f t="shared" si="3"/>
        <v>1</v>
      </c>
      <c r="I52" s="5">
        <f t="shared" si="4"/>
        <v>5</v>
      </c>
      <c r="J52" s="5"/>
      <c r="K52" s="5" t="s">
        <v>54</v>
      </c>
      <c r="L52" s="5" t="s">
        <v>55</v>
      </c>
      <c r="M52" s="5" t="s">
        <v>53</v>
      </c>
      <c r="N52" s="5" t="s">
        <v>92</v>
      </c>
      <c r="O52" s="5" t="s">
        <v>46</v>
      </c>
      <c r="P52" s="5"/>
      <c r="Q52" s="5"/>
      <c r="S52"/>
    </row>
    <row r="53" spans="1:19" s="1" customFormat="1" ht="16" x14ac:dyDescent="0.2">
      <c r="B53" s="4" t="s">
        <v>114</v>
      </c>
      <c r="C53" s="5" t="s">
        <v>52</v>
      </c>
      <c r="D53" s="5">
        <f t="shared" si="0"/>
        <v>4</v>
      </c>
      <c r="E53" s="5"/>
      <c r="F53" s="5">
        <f t="shared" si="1"/>
        <v>1</v>
      </c>
      <c r="G53" s="5">
        <f t="shared" si="2"/>
        <v>2</v>
      </c>
      <c r="H53" s="5">
        <f t="shared" si="3"/>
        <v>1</v>
      </c>
      <c r="I53" s="5">
        <f t="shared" si="4"/>
        <v>4</v>
      </c>
      <c r="J53" s="5"/>
      <c r="K53" s="5" t="s">
        <v>48</v>
      </c>
      <c r="L53" s="5" t="s">
        <v>54</v>
      </c>
      <c r="M53" s="5" t="s">
        <v>24</v>
      </c>
      <c r="N53" s="5" t="s">
        <v>50</v>
      </c>
      <c r="O53" s="5"/>
      <c r="P53" s="5"/>
      <c r="Q53" s="5"/>
      <c r="S53"/>
    </row>
    <row r="54" spans="1:19" s="1" customFormat="1" ht="16" x14ac:dyDescent="0.2">
      <c r="B54" s="4"/>
      <c r="C54" s="5" t="s">
        <v>90</v>
      </c>
      <c r="D54" s="5">
        <f t="shared" si="0"/>
        <v>4</v>
      </c>
      <c r="E54" s="5"/>
      <c r="F54" s="5">
        <f t="shared" si="1"/>
        <v>2</v>
      </c>
      <c r="G54" s="5">
        <f t="shared" si="2"/>
        <v>1</v>
      </c>
      <c r="H54" s="5">
        <f t="shared" si="3"/>
        <v>1</v>
      </c>
      <c r="I54" s="5">
        <f t="shared" si="4"/>
        <v>4</v>
      </c>
      <c r="J54" s="5"/>
      <c r="K54" s="5" t="s">
        <v>47</v>
      </c>
      <c r="L54" s="5" t="s">
        <v>51</v>
      </c>
      <c r="M54" s="5" t="s">
        <v>92</v>
      </c>
      <c r="N54" s="5" t="s">
        <v>52</v>
      </c>
      <c r="O54" s="5"/>
      <c r="P54" s="5"/>
      <c r="Q54" s="5"/>
      <c r="S54"/>
    </row>
    <row r="55" spans="1:19" s="1" customFormat="1" ht="16" x14ac:dyDescent="0.2">
      <c r="B55" s="4"/>
      <c r="C55" s="5" t="s">
        <v>47</v>
      </c>
      <c r="D55" s="5">
        <f t="shared" si="0"/>
        <v>3</v>
      </c>
      <c r="E55" s="5"/>
      <c r="F55" s="5">
        <f t="shared" si="1"/>
        <v>1</v>
      </c>
      <c r="G55" s="5">
        <f t="shared" si="2"/>
        <v>1</v>
      </c>
      <c r="H55" s="5">
        <f t="shared" si="3"/>
        <v>1</v>
      </c>
      <c r="I55" s="5">
        <f t="shared" si="4"/>
        <v>3</v>
      </c>
      <c r="J55" s="5"/>
      <c r="K55" s="5" t="s">
        <v>50</v>
      </c>
      <c r="L55" s="5" t="s">
        <v>46</v>
      </c>
      <c r="M55" s="5" t="s">
        <v>120</v>
      </c>
      <c r="N55" s="5"/>
      <c r="O55" s="5"/>
      <c r="P55" s="5"/>
      <c r="Q55" s="5"/>
      <c r="S55"/>
    </row>
    <row r="56" spans="1:19" s="5" customFormat="1" ht="16" x14ac:dyDescent="0.2">
      <c r="A56" s="1"/>
      <c r="B56" s="4" t="s">
        <v>114</v>
      </c>
      <c r="C56" s="5" t="s">
        <v>51</v>
      </c>
      <c r="D56" s="5">
        <f t="shared" si="0"/>
        <v>4</v>
      </c>
      <c r="F56" s="5">
        <f t="shared" si="1"/>
        <v>2</v>
      </c>
      <c r="G56" s="5">
        <f t="shared" si="2"/>
        <v>1</v>
      </c>
      <c r="H56" s="5">
        <f t="shared" si="3"/>
        <v>1</v>
      </c>
      <c r="I56" s="5">
        <f t="shared" si="4"/>
        <v>4</v>
      </c>
      <c r="K56" s="5" t="s">
        <v>54</v>
      </c>
      <c r="L56" s="5" t="s">
        <v>50</v>
      </c>
      <c r="M56" s="5" t="s">
        <v>48</v>
      </c>
      <c r="N56" s="5" t="s">
        <v>53</v>
      </c>
      <c r="R56" s="1"/>
      <c r="S56"/>
    </row>
    <row r="57" spans="1:19" s="5" customFormat="1" ht="16" x14ac:dyDescent="0.2">
      <c r="A57" s="1"/>
      <c r="B57" s="4"/>
      <c r="C57" s="5" t="s">
        <v>53</v>
      </c>
      <c r="D57" s="5">
        <f t="shared" si="0"/>
        <v>4</v>
      </c>
      <c r="F57" s="5">
        <f t="shared" si="1"/>
        <v>2</v>
      </c>
      <c r="G57" s="5">
        <f t="shared" si="2"/>
        <v>1</v>
      </c>
      <c r="H57" s="5">
        <f t="shared" si="3"/>
        <v>1</v>
      </c>
      <c r="I57" s="5">
        <f t="shared" si="4"/>
        <v>4</v>
      </c>
      <c r="K57" s="5" t="s">
        <v>46</v>
      </c>
      <c r="L57" s="5" t="s">
        <v>49</v>
      </c>
      <c r="M57" s="5" t="s">
        <v>48</v>
      </c>
      <c r="N57" s="5" t="s">
        <v>51</v>
      </c>
      <c r="R57" s="1"/>
      <c r="S57"/>
    </row>
    <row r="58" spans="1:19" s="5" customFormat="1" ht="16" x14ac:dyDescent="0.2">
      <c r="A58" s="1"/>
      <c r="B58" s="4"/>
      <c r="C58" s="5" t="s">
        <v>55</v>
      </c>
      <c r="D58" s="5">
        <f t="shared" si="0"/>
        <v>4</v>
      </c>
      <c r="F58" s="5">
        <f t="shared" si="1"/>
        <v>1</v>
      </c>
      <c r="G58" s="5">
        <f t="shared" si="2"/>
        <v>2</v>
      </c>
      <c r="H58" s="5">
        <f t="shared" si="3"/>
        <v>1</v>
      </c>
      <c r="I58" s="5">
        <f t="shared" si="4"/>
        <v>4</v>
      </c>
      <c r="K58" s="5" t="s">
        <v>24</v>
      </c>
      <c r="L58" s="5" t="s">
        <v>49</v>
      </c>
      <c r="M58" s="5" t="s">
        <v>121</v>
      </c>
      <c r="N58" s="5" t="s">
        <v>54</v>
      </c>
      <c r="R58" s="1"/>
      <c r="S58"/>
    </row>
    <row r="59" spans="1:19" s="5" customFormat="1" ht="16" x14ac:dyDescent="0.2">
      <c r="A59" s="1"/>
      <c r="B59" s="4"/>
      <c r="C59" s="5" t="s">
        <v>91</v>
      </c>
      <c r="D59" s="5">
        <f>SUM(D48:D58)</f>
        <v>47</v>
      </c>
      <c r="E59" s="5">
        <f t="shared" ref="E59:F59" si="5">SUM(E48:E58)</f>
        <v>0</v>
      </c>
      <c r="F59" s="5">
        <f t="shared" si="5"/>
        <v>18</v>
      </c>
      <c r="G59" s="5">
        <f t="shared" ref="G59" si="6">SUM(G48:G58)</f>
        <v>18</v>
      </c>
      <c r="H59" s="5">
        <f t="shared" ref="H59" si="7">SUM(H48:H58)</f>
        <v>11</v>
      </c>
      <c r="I59" s="5">
        <f t="shared" si="4"/>
        <v>47</v>
      </c>
      <c r="R59" s="1"/>
      <c r="S59"/>
    </row>
    <row r="60" spans="1:19" s="5" customFormat="1" x14ac:dyDescent="0.2">
      <c r="A60" s="1"/>
      <c r="B60" s="4"/>
      <c r="R60" s="1"/>
      <c r="S60"/>
    </row>
    <row r="61" spans="1:19" x14ac:dyDescent="0.2">
      <c r="B61" s="76"/>
      <c r="C61" s="75"/>
      <c r="D61" s="75"/>
      <c r="E61" s="75"/>
      <c r="F61" s="75"/>
      <c r="G61" s="75"/>
      <c r="H61" s="75"/>
      <c r="I61" s="75"/>
    </row>
    <row r="62" spans="1:19" ht="16" x14ac:dyDescent="0.2">
      <c r="F62" s="5" t="s">
        <v>115</v>
      </c>
      <c r="G62" s="6" t="s">
        <v>116</v>
      </c>
      <c r="H62" s="6" t="s">
        <v>117</v>
      </c>
      <c r="I62" s="6" t="s">
        <v>91</v>
      </c>
    </row>
    <row r="63" spans="1:19" s="5" customFormat="1" ht="16" x14ac:dyDescent="0.2">
      <c r="A63" s="1"/>
      <c r="B63" s="4"/>
      <c r="C63" s="5" t="s">
        <v>64</v>
      </c>
      <c r="D63" s="5">
        <f t="shared" ref="D63:D74" si="8">COUNTIF($C$9:$Q$40,C63)</f>
        <v>5</v>
      </c>
      <c r="F63" s="5">
        <f>COUNTIF($C$9:$Q$10,$C63)</f>
        <v>2</v>
      </c>
      <c r="G63" s="5">
        <f>COUNTIF($C$19:$Q$20,$C63)</f>
        <v>2</v>
      </c>
      <c r="H63" s="5">
        <f>COUNTIF($C$29:$Q$31,$C63)</f>
        <v>1</v>
      </c>
      <c r="I63" s="5">
        <f>SUM(F63:H63)</f>
        <v>5</v>
      </c>
      <c r="R63" s="1"/>
      <c r="S63"/>
    </row>
    <row r="64" spans="1:19" s="5" customFormat="1" x14ac:dyDescent="0.2">
      <c r="A64" s="1"/>
      <c r="B64" s="4"/>
      <c r="C64" s="5">
        <v>1910</v>
      </c>
      <c r="D64" s="5">
        <f t="shared" si="8"/>
        <v>3</v>
      </c>
      <c r="F64" s="5">
        <f t="shared" ref="F64:F74" si="9">COUNTIF($C$9:$Q$10,$C64)</f>
        <v>1</v>
      </c>
      <c r="G64" s="5">
        <f t="shared" ref="G64:G74" si="10">COUNTIF($C$19:$Q$20,$C64)</f>
        <v>2</v>
      </c>
      <c r="H64" s="5">
        <f t="shared" ref="H64:H74" si="11">COUNTIF($C$29:$Q$31,$C64)</f>
        <v>0</v>
      </c>
      <c r="I64" s="5">
        <f t="shared" ref="I64:I74" si="12">SUM(F64:H64)</f>
        <v>3</v>
      </c>
      <c r="R64" s="1"/>
      <c r="S64"/>
    </row>
    <row r="65" spans="1:19" s="5" customFormat="1" ht="16" x14ac:dyDescent="0.2">
      <c r="A65" s="1"/>
      <c r="B65" s="4"/>
      <c r="C65" s="5" t="s">
        <v>69</v>
      </c>
      <c r="D65" s="5">
        <f t="shared" si="8"/>
        <v>3</v>
      </c>
      <c r="F65" s="5">
        <f t="shared" si="9"/>
        <v>1</v>
      </c>
      <c r="G65" s="5">
        <f t="shared" si="10"/>
        <v>2</v>
      </c>
      <c r="H65" s="5">
        <f t="shared" si="11"/>
        <v>0</v>
      </c>
      <c r="I65" s="5">
        <f t="shared" si="12"/>
        <v>3</v>
      </c>
      <c r="R65" s="1"/>
      <c r="S65"/>
    </row>
    <row r="66" spans="1:19" s="5" customFormat="1" x14ac:dyDescent="0.2">
      <c r="A66" s="1"/>
      <c r="B66" s="4"/>
      <c r="C66" s="5">
        <v>1912</v>
      </c>
      <c r="D66" s="5">
        <f t="shared" si="8"/>
        <v>3</v>
      </c>
      <c r="F66" s="5">
        <f t="shared" si="9"/>
        <v>2</v>
      </c>
      <c r="G66" s="5">
        <f t="shared" si="10"/>
        <v>1</v>
      </c>
      <c r="H66" s="5">
        <f t="shared" si="11"/>
        <v>0</v>
      </c>
      <c r="I66" s="5">
        <f t="shared" si="12"/>
        <v>3</v>
      </c>
      <c r="R66" s="1"/>
      <c r="S66"/>
    </row>
    <row r="67" spans="1:19" s="5" customFormat="1" ht="16" x14ac:dyDescent="0.2">
      <c r="A67" s="1"/>
      <c r="B67" s="4"/>
      <c r="C67" s="5" t="s">
        <v>68</v>
      </c>
      <c r="D67" s="5">
        <f t="shared" si="8"/>
        <v>2</v>
      </c>
      <c r="F67" s="5">
        <f t="shared" si="9"/>
        <v>1</v>
      </c>
      <c r="G67" s="5">
        <f t="shared" si="10"/>
        <v>1</v>
      </c>
      <c r="H67" s="5">
        <f t="shared" si="11"/>
        <v>0</v>
      </c>
      <c r="I67" s="5">
        <f t="shared" si="12"/>
        <v>2</v>
      </c>
      <c r="R67" s="1"/>
      <c r="S67"/>
    </row>
    <row r="68" spans="1:19" s="5" customFormat="1" ht="16" x14ac:dyDescent="0.2">
      <c r="A68" s="1"/>
      <c r="B68" s="4"/>
      <c r="C68" s="5" t="s">
        <v>67</v>
      </c>
      <c r="D68" s="5">
        <f t="shared" si="8"/>
        <v>2</v>
      </c>
      <c r="F68" s="5">
        <f t="shared" si="9"/>
        <v>1</v>
      </c>
      <c r="G68" s="5">
        <f t="shared" si="10"/>
        <v>0</v>
      </c>
      <c r="H68" s="5">
        <f t="shared" si="11"/>
        <v>1</v>
      </c>
      <c r="I68" s="5">
        <f t="shared" si="12"/>
        <v>2</v>
      </c>
      <c r="R68" s="1"/>
      <c r="S68"/>
    </row>
    <row r="69" spans="1:19" s="5" customFormat="1" ht="16" x14ac:dyDescent="0.2">
      <c r="A69" s="1"/>
      <c r="B69" s="4"/>
      <c r="C69" s="5" t="s">
        <v>66</v>
      </c>
      <c r="D69" s="5">
        <f t="shared" si="8"/>
        <v>2</v>
      </c>
      <c r="F69" s="5">
        <f t="shared" si="9"/>
        <v>1</v>
      </c>
      <c r="G69" s="5">
        <f t="shared" si="10"/>
        <v>1</v>
      </c>
      <c r="H69" s="5">
        <f t="shared" si="11"/>
        <v>0</v>
      </c>
      <c r="I69" s="5">
        <f t="shared" si="12"/>
        <v>2</v>
      </c>
      <c r="R69" s="1"/>
      <c r="S69"/>
    </row>
    <row r="70" spans="1:19" s="5" customFormat="1" ht="16" x14ac:dyDescent="0.2">
      <c r="A70" s="1"/>
      <c r="B70" s="4"/>
      <c r="C70" s="5" t="s">
        <v>93</v>
      </c>
      <c r="D70" s="5">
        <f t="shared" si="8"/>
        <v>2</v>
      </c>
      <c r="F70" s="5">
        <f t="shared" si="9"/>
        <v>1</v>
      </c>
      <c r="G70" s="5">
        <f t="shared" si="10"/>
        <v>1</v>
      </c>
      <c r="H70" s="5">
        <f t="shared" si="11"/>
        <v>0</v>
      </c>
      <c r="I70" s="5">
        <f t="shared" si="12"/>
        <v>2</v>
      </c>
      <c r="R70" s="1"/>
      <c r="S70"/>
    </row>
    <row r="71" spans="1:19" s="5" customFormat="1" ht="16" x14ac:dyDescent="0.2">
      <c r="A71" s="1"/>
      <c r="B71" s="4"/>
      <c r="C71" s="5" t="s">
        <v>65</v>
      </c>
      <c r="D71" s="5">
        <f t="shared" si="8"/>
        <v>2</v>
      </c>
      <c r="F71" s="5">
        <f t="shared" si="9"/>
        <v>1</v>
      </c>
      <c r="G71" s="5">
        <f t="shared" si="10"/>
        <v>1</v>
      </c>
      <c r="H71" s="5">
        <f t="shared" si="11"/>
        <v>0</v>
      </c>
      <c r="I71" s="5">
        <f t="shared" si="12"/>
        <v>2</v>
      </c>
      <c r="R71" s="1"/>
      <c r="S71"/>
    </row>
    <row r="72" spans="1:19" s="5" customFormat="1" ht="16" x14ac:dyDescent="0.2">
      <c r="A72" s="1"/>
      <c r="B72" s="4"/>
      <c r="C72" s="5" t="s">
        <v>94</v>
      </c>
      <c r="D72" s="5">
        <f t="shared" si="8"/>
        <v>2</v>
      </c>
      <c r="F72" s="5">
        <f t="shared" si="9"/>
        <v>1</v>
      </c>
      <c r="G72" s="5">
        <f t="shared" si="10"/>
        <v>1</v>
      </c>
      <c r="H72" s="5">
        <f t="shared" si="11"/>
        <v>0</v>
      </c>
      <c r="I72" s="5">
        <f t="shared" si="12"/>
        <v>2</v>
      </c>
      <c r="R72" s="1"/>
      <c r="S72"/>
    </row>
    <row r="73" spans="1:19" s="5" customFormat="1" ht="16" x14ac:dyDescent="0.2">
      <c r="A73" s="1"/>
      <c r="B73" s="4"/>
      <c r="C73" s="5" t="s">
        <v>50</v>
      </c>
      <c r="D73" s="5">
        <f t="shared" si="8"/>
        <v>2</v>
      </c>
      <c r="F73" s="5">
        <f t="shared" si="9"/>
        <v>1</v>
      </c>
      <c r="G73" s="5">
        <f t="shared" si="10"/>
        <v>1</v>
      </c>
      <c r="H73" s="5">
        <f t="shared" si="11"/>
        <v>0</v>
      </c>
      <c r="I73" s="5">
        <f t="shared" si="12"/>
        <v>2</v>
      </c>
      <c r="R73" s="1"/>
      <c r="S73"/>
    </row>
    <row r="74" spans="1:19" s="5" customFormat="1" ht="16" x14ac:dyDescent="0.2">
      <c r="A74" s="1"/>
      <c r="B74" s="4"/>
      <c r="C74" s="5" t="s">
        <v>110</v>
      </c>
      <c r="D74" s="5">
        <f t="shared" si="8"/>
        <v>2</v>
      </c>
      <c r="F74" s="5">
        <f t="shared" si="9"/>
        <v>1</v>
      </c>
      <c r="G74" s="5">
        <f t="shared" si="10"/>
        <v>1</v>
      </c>
      <c r="H74" s="5">
        <f t="shared" si="11"/>
        <v>0</v>
      </c>
      <c r="I74" s="5">
        <f t="shared" si="12"/>
        <v>2</v>
      </c>
      <c r="R74" s="1"/>
      <c r="S74"/>
    </row>
    <row r="75" spans="1:19" ht="16" x14ac:dyDescent="0.2">
      <c r="C75" s="5" t="s">
        <v>91</v>
      </c>
      <c r="D75" s="5">
        <f>SUM(D63:D73)</f>
        <v>28</v>
      </c>
      <c r="F75" s="5">
        <f>SUM(F63:F73)</f>
        <v>13</v>
      </c>
      <c r="G75" s="5">
        <f t="shared" ref="G75:I75" si="13">SUM(G63:G73)</f>
        <v>13</v>
      </c>
      <c r="H75" s="5">
        <f t="shared" si="13"/>
        <v>2</v>
      </c>
      <c r="I75" s="5">
        <f t="shared" si="13"/>
        <v>28</v>
      </c>
    </row>
    <row r="76" spans="1:19" x14ac:dyDescent="0.2">
      <c r="B76" s="76"/>
      <c r="C76" s="75"/>
      <c r="D76" s="75"/>
      <c r="E76" s="75"/>
      <c r="F76" s="75"/>
      <c r="G76" s="75"/>
      <c r="H76" s="75"/>
      <c r="I76" s="75"/>
    </row>
    <row r="78" spans="1:19" s="5" customFormat="1" ht="16" x14ac:dyDescent="0.2">
      <c r="A78" s="1"/>
      <c r="B78" s="73"/>
      <c r="C78" s="5" t="s">
        <v>111</v>
      </c>
      <c r="F78" s="5" t="s">
        <v>115</v>
      </c>
      <c r="G78" s="6" t="s">
        <v>116</v>
      </c>
      <c r="H78" s="6" t="s">
        <v>117</v>
      </c>
      <c r="I78" s="6" t="s">
        <v>91</v>
      </c>
      <c r="R78" s="1"/>
      <c r="S78"/>
    </row>
    <row r="79" spans="1:19" s="5" customFormat="1" ht="32" x14ac:dyDescent="0.2">
      <c r="A79" s="1"/>
      <c r="B79" s="73"/>
      <c r="C79" s="5" t="s">
        <v>64</v>
      </c>
      <c r="D79" s="5">
        <f t="shared" ref="D79:D87" si="14">COUNTIF($C$9:$Q$40,C79)</f>
        <v>5</v>
      </c>
      <c r="E79" s="5" t="s">
        <v>130</v>
      </c>
      <c r="F79" s="5">
        <f>COUNTIF($C$9:$Q$15,$C79)</f>
        <v>2</v>
      </c>
      <c r="G79" s="5">
        <f>COUNTIF($C$19:$Q$20,$C79)</f>
        <v>2</v>
      </c>
      <c r="H79" s="5">
        <f>COUNTIF($C$29:$Q$31,$C79)</f>
        <v>1</v>
      </c>
      <c r="I79" s="5">
        <f>SUM(F79:H79)</f>
        <v>5</v>
      </c>
      <c r="R79" s="1"/>
      <c r="S79"/>
    </row>
    <row r="80" spans="1:19" s="5" customFormat="1" ht="16" x14ac:dyDescent="0.2">
      <c r="A80" s="1"/>
      <c r="B80" s="73"/>
      <c r="C80" s="5" t="s">
        <v>96</v>
      </c>
      <c r="D80" s="5">
        <f t="shared" si="14"/>
        <v>4</v>
      </c>
      <c r="E80" s="5" t="s">
        <v>129</v>
      </c>
      <c r="F80" s="5">
        <f>COUNTIF($C$13:$Q$15,$C80)</f>
        <v>1</v>
      </c>
      <c r="G80" s="5">
        <f t="shared" ref="G80:G87" si="15">COUNTIF($C$23:$Q$25,$C80)</f>
        <v>2</v>
      </c>
      <c r="H80" s="5">
        <f t="shared" ref="H80:H87" si="16">COUNTIF($C$34:$Q$36,$C80)</f>
        <v>1</v>
      </c>
      <c r="I80" s="5">
        <f>SUM(F80:H80)</f>
        <v>4</v>
      </c>
      <c r="R80" s="1"/>
      <c r="S80"/>
    </row>
    <row r="81" spans="1:19" s="5" customFormat="1" ht="32" x14ac:dyDescent="0.2">
      <c r="A81" s="1"/>
      <c r="B81" s="73"/>
      <c r="C81" s="5" t="s">
        <v>37</v>
      </c>
      <c r="D81" s="5">
        <f t="shared" si="14"/>
        <v>5</v>
      </c>
      <c r="E81" s="5" t="s">
        <v>122</v>
      </c>
      <c r="F81" s="5">
        <f t="shared" ref="F81:F87" si="17">COUNTIF($C$13:$Q$15,$C81)</f>
        <v>4</v>
      </c>
      <c r="G81" s="5">
        <f t="shared" si="15"/>
        <v>1</v>
      </c>
      <c r="H81" s="5">
        <f t="shared" si="16"/>
        <v>0</v>
      </c>
      <c r="I81" s="5">
        <f t="shared" ref="I81:I88" si="18">SUM(F81:H81)</f>
        <v>5</v>
      </c>
      <c r="R81" s="1"/>
      <c r="S81"/>
    </row>
    <row r="82" spans="1:19" s="5" customFormat="1" ht="16" x14ac:dyDescent="0.2">
      <c r="A82" s="1"/>
      <c r="B82" s="73"/>
      <c r="C82" s="5" t="s">
        <v>16</v>
      </c>
      <c r="D82" s="5">
        <f t="shared" si="14"/>
        <v>4</v>
      </c>
      <c r="E82" s="5" t="s">
        <v>125</v>
      </c>
      <c r="F82" s="5">
        <f t="shared" si="17"/>
        <v>2</v>
      </c>
      <c r="G82" s="5">
        <f t="shared" si="15"/>
        <v>2</v>
      </c>
      <c r="H82" s="5">
        <f t="shared" si="16"/>
        <v>0</v>
      </c>
      <c r="I82" s="5">
        <f t="shared" si="18"/>
        <v>4</v>
      </c>
      <c r="R82" s="1"/>
      <c r="S82"/>
    </row>
    <row r="83" spans="1:19" s="5" customFormat="1" ht="32" x14ac:dyDescent="0.2">
      <c r="A83" s="1"/>
      <c r="B83" s="73"/>
      <c r="C83" s="5" t="s">
        <v>40</v>
      </c>
      <c r="D83" s="5">
        <f t="shared" si="14"/>
        <v>4</v>
      </c>
      <c r="E83" s="5" t="s">
        <v>123</v>
      </c>
      <c r="F83" s="5">
        <f t="shared" si="17"/>
        <v>2</v>
      </c>
      <c r="G83" s="5">
        <f t="shared" si="15"/>
        <v>2</v>
      </c>
      <c r="H83" s="5">
        <f t="shared" si="16"/>
        <v>0</v>
      </c>
      <c r="I83" s="5">
        <f t="shared" si="18"/>
        <v>4</v>
      </c>
      <c r="R83" s="1"/>
      <c r="S83"/>
    </row>
    <row r="84" spans="1:19" s="5" customFormat="1" ht="32" x14ac:dyDescent="0.2">
      <c r="A84" s="1"/>
      <c r="B84" s="73"/>
      <c r="C84" s="5" t="s">
        <v>73</v>
      </c>
      <c r="D84" s="5">
        <f t="shared" si="14"/>
        <v>4</v>
      </c>
      <c r="E84" s="5" t="s">
        <v>124</v>
      </c>
      <c r="F84" s="5">
        <f t="shared" si="17"/>
        <v>2</v>
      </c>
      <c r="G84" s="5">
        <f t="shared" si="15"/>
        <v>2</v>
      </c>
      <c r="H84" s="5">
        <f t="shared" si="16"/>
        <v>0</v>
      </c>
      <c r="I84" s="5">
        <f t="shared" si="18"/>
        <v>4</v>
      </c>
      <c r="R84" s="1"/>
      <c r="S84"/>
    </row>
    <row r="85" spans="1:19" s="5" customFormat="1" ht="16" x14ac:dyDescent="0.2">
      <c r="A85" s="1"/>
      <c r="B85" s="73"/>
      <c r="C85" s="5" t="s">
        <v>39</v>
      </c>
      <c r="D85" s="5">
        <f t="shared" si="14"/>
        <v>4</v>
      </c>
      <c r="E85" s="5" t="s">
        <v>126</v>
      </c>
      <c r="F85" s="5">
        <f t="shared" si="17"/>
        <v>2</v>
      </c>
      <c r="G85" s="5">
        <f t="shared" si="15"/>
        <v>2</v>
      </c>
      <c r="H85" s="5">
        <f t="shared" si="16"/>
        <v>0</v>
      </c>
      <c r="I85" s="5">
        <f t="shared" si="18"/>
        <v>4</v>
      </c>
      <c r="R85" s="1"/>
      <c r="S85"/>
    </row>
    <row r="86" spans="1:19" s="5" customFormat="1" ht="16" x14ac:dyDescent="0.2">
      <c r="A86" s="1"/>
      <c r="B86" s="73"/>
      <c r="C86" s="5" t="s">
        <v>77</v>
      </c>
      <c r="D86" s="5">
        <f t="shared" si="14"/>
        <v>7</v>
      </c>
      <c r="E86" s="5" t="s">
        <v>127</v>
      </c>
      <c r="F86" s="5">
        <f t="shared" si="17"/>
        <v>4</v>
      </c>
      <c r="G86" s="5">
        <f t="shared" si="15"/>
        <v>1</v>
      </c>
      <c r="H86" s="5">
        <f t="shared" si="16"/>
        <v>2</v>
      </c>
      <c r="I86" s="5">
        <f t="shared" si="18"/>
        <v>7</v>
      </c>
      <c r="R86" s="1"/>
      <c r="S86"/>
    </row>
    <row r="87" spans="1:19" ht="32" x14ac:dyDescent="0.2">
      <c r="B87" s="73"/>
      <c r="C87" s="5" t="s">
        <v>38</v>
      </c>
      <c r="D87" s="5">
        <f t="shared" si="14"/>
        <v>4</v>
      </c>
      <c r="E87" s="5" t="s">
        <v>128</v>
      </c>
      <c r="F87" s="5">
        <f t="shared" si="17"/>
        <v>1</v>
      </c>
      <c r="G87" s="5">
        <f t="shared" si="15"/>
        <v>1</v>
      </c>
      <c r="H87" s="5">
        <f t="shared" si="16"/>
        <v>2</v>
      </c>
      <c r="I87" s="5">
        <f t="shared" si="18"/>
        <v>4</v>
      </c>
    </row>
    <row r="88" spans="1:19" ht="16" x14ac:dyDescent="0.2">
      <c r="B88" s="73"/>
      <c r="C88" s="5" t="s">
        <v>91</v>
      </c>
      <c r="D88" s="5">
        <f>SUM(D79:D87)</f>
        <v>41</v>
      </c>
      <c r="F88" s="5">
        <f>SUM(F79:F87)</f>
        <v>20</v>
      </c>
      <c r="G88" s="5">
        <f t="shared" ref="G88:H88" si="19">SUM(G79:G87)</f>
        <v>15</v>
      </c>
      <c r="H88" s="5">
        <f t="shared" si="19"/>
        <v>6</v>
      </c>
      <c r="I88" s="5">
        <f t="shared" si="18"/>
        <v>41</v>
      </c>
    </row>
    <row r="89" spans="1:19" x14ac:dyDescent="0.2">
      <c r="B89" s="74"/>
      <c r="C89" s="75"/>
      <c r="D89" s="75"/>
      <c r="E89" s="75"/>
      <c r="F89" s="75"/>
      <c r="G89" s="75"/>
      <c r="H89" s="75"/>
      <c r="I89" s="75"/>
    </row>
    <row r="90" spans="1:19" x14ac:dyDescent="0.2">
      <c r="B90" s="73"/>
    </row>
    <row r="91" spans="1:19" s="5" customFormat="1" ht="16" x14ac:dyDescent="0.2">
      <c r="A91" s="1"/>
      <c r="B91" s="73"/>
      <c r="C91" s="5" t="s">
        <v>112</v>
      </c>
      <c r="F91" s="5" t="s">
        <v>115</v>
      </c>
      <c r="G91" s="6" t="s">
        <v>116</v>
      </c>
      <c r="H91" s="6" t="s">
        <v>117</v>
      </c>
      <c r="I91" s="6" t="s">
        <v>91</v>
      </c>
      <c r="R91" s="1"/>
      <c r="S91"/>
    </row>
    <row r="92" spans="1:19" s="5" customFormat="1" ht="16" x14ac:dyDescent="0.2">
      <c r="A92" s="1"/>
      <c r="B92" s="73"/>
      <c r="C92" s="5" t="s">
        <v>17</v>
      </c>
      <c r="D92" s="5">
        <f t="shared" ref="D92:D101" si="20">COUNTIF($C$9:$Q$40,C92)</f>
        <v>3</v>
      </c>
      <c r="F92" s="5">
        <f>COUNTIF($C$13:$Q$15,$C92)</f>
        <v>1</v>
      </c>
      <c r="G92" s="5">
        <f>COUNTIF($C$23:$Q$25,$C92)</f>
        <v>2</v>
      </c>
      <c r="H92" s="5">
        <f>COUNTIF($C$34:$Q$36,$C92)</f>
        <v>0</v>
      </c>
      <c r="I92" s="5">
        <f>SUM(F92:H92)</f>
        <v>3</v>
      </c>
      <c r="R92" s="1"/>
      <c r="S92"/>
    </row>
    <row r="93" spans="1:19" s="5" customFormat="1" ht="16" x14ac:dyDescent="0.2">
      <c r="A93" s="1"/>
      <c r="B93" s="73"/>
      <c r="C93" s="5" t="s">
        <v>64</v>
      </c>
      <c r="D93" s="5">
        <f t="shared" si="20"/>
        <v>5</v>
      </c>
      <c r="F93" s="5">
        <f>COUNTIF($C$9:$Q$15,$C93)</f>
        <v>2</v>
      </c>
      <c r="G93" s="5">
        <f>COUNTIF($C$19:$Q$20,$C93)</f>
        <v>2</v>
      </c>
      <c r="H93" s="5">
        <f>COUNTIF($C$29:$Q$31,$C93)</f>
        <v>1</v>
      </c>
      <c r="I93" s="5">
        <f>SUM(F93:H93)</f>
        <v>5</v>
      </c>
      <c r="R93" s="1"/>
      <c r="S93"/>
    </row>
    <row r="94" spans="1:19" s="5" customFormat="1" ht="32" x14ac:dyDescent="0.2">
      <c r="A94" s="1"/>
      <c r="B94" s="73"/>
      <c r="C94" s="5" t="s">
        <v>78</v>
      </c>
      <c r="D94" s="5">
        <f t="shared" si="20"/>
        <v>2</v>
      </c>
      <c r="F94" s="5">
        <f t="shared" ref="F94:F101" si="21">COUNTIF($C$13:$Q$15,$C94)</f>
        <v>0</v>
      </c>
      <c r="G94" s="5">
        <f t="shared" ref="G94:G101" si="22">COUNTIF($C$23:$Q$25,$C94)</f>
        <v>1</v>
      </c>
      <c r="H94" s="5">
        <f t="shared" ref="H94:H101" si="23">COUNTIF($C$34:$Q$36,$C94)</f>
        <v>1</v>
      </c>
      <c r="I94" s="5">
        <f t="shared" ref="I94:I102" si="24">SUM(F94:H94)</f>
        <v>2</v>
      </c>
      <c r="R94" s="1"/>
      <c r="S94"/>
    </row>
    <row r="95" spans="1:19" s="5" customFormat="1" ht="16" x14ac:dyDescent="0.2">
      <c r="A95" s="1"/>
      <c r="B95" s="73"/>
      <c r="C95" s="5" t="s">
        <v>36</v>
      </c>
      <c r="D95" s="5">
        <f t="shared" si="20"/>
        <v>3</v>
      </c>
      <c r="F95" s="5">
        <f t="shared" si="21"/>
        <v>2</v>
      </c>
      <c r="G95" s="5">
        <f t="shared" si="22"/>
        <v>1</v>
      </c>
      <c r="H95" s="5">
        <f t="shared" si="23"/>
        <v>0</v>
      </c>
      <c r="I95" s="5">
        <f t="shared" si="24"/>
        <v>3</v>
      </c>
      <c r="R95" s="1"/>
      <c r="S95"/>
    </row>
    <row r="96" spans="1:19" s="5" customFormat="1" ht="16" x14ac:dyDescent="0.2">
      <c r="A96" s="1"/>
      <c r="B96" s="73"/>
      <c r="C96" s="5" t="s">
        <v>79</v>
      </c>
      <c r="D96" s="5">
        <f t="shared" si="20"/>
        <v>2</v>
      </c>
      <c r="F96" s="5">
        <f t="shared" si="21"/>
        <v>0</v>
      </c>
      <c r="G96" s="5">
        <f t="shared" si="22"/>
        <v>1</v>
      </c>
      <c r="H96" s="5">
        <f t="shared" si="23"/>
        <v>1</v>
      </c>
      <c r="I96" s="5">
        <f t="shared" si="24"/>
        <v>2</v>
      </c>
      <c r="R96" s="1"/>
      <c r="S96"/>
    </row>
    <row r="97" spans="1:19" s="5" customFormat="1" ht="16" x14ac:dyDescent="0.2">
      <c r="A97" s="1"/>
      <c r="B97" s="73"/>
      <c r="C97" s="5" t="s">
        <v>62</v>
      </c>
      <c r="D97" s="5">
        <f t="shared" si="20"/>
        <v>2</v>
      </c>
      <c r="F97" s="5">
        <f t="shared" si="21"/>
        <v>1</v>
      </c>
      <c r="G97" s="5">
        <f t="shared" si="22"/>
        <v>0</v>
      </c>
      <c r="H97" s="5">
        <f t="shared" si="23"/>
        <v>1</v>
      </c>
      <c r="I97" s="5">
        <f t="shared" si="24"/>
        <v>2</v>
      </c>
      <c r="R97" s="1"/>
      <c r="S97"/>
    </row>
    <row r="98" spans="1:19" s="5" customFormat="1" ht="32" x14ac:dyDescent="0.2">
      <c r="A98" s="1"/>
      <c r="B98" s="73"/>
      <c r="C98" s="5" t="s">
        <v>37</v>
      </c>
      <c r="D98" s="5">
        <f t="shared" si="20"/>
        <v>5</v>
      </c>
      <c r="F98" s="5">
        <f t="shared" si="21"/>
        <v>4</v>
      </c>
      <c r="G98" s="5">
        <f t="shared" si="22"/>
        <v>1</v>
      </c>
      <c r="H98" s="5">
        <f t="shared" si="23"/>
        <v>0</v>
      </c>
      <c r="I98" s="5">
        <f t="shared" si="24"/>
        <v>5</v>
      </c>
      <c r="R98" s="1"/>
      <c r="S98"/>
    </row>
    <row r="99" spans="1:19" s="5" customFormat="1" ht="16" x14ac:dyDescent="0.2">
      <c r="A99" s="1"/>
      <c r="B99" s="73"/>
      <c r="C99" s="5" t="s">
        <v>16</v>
      </c>
      <c r="D99" s="5">
        <f t="shared" si="20"/>
        <v>4</v>
      </c>
      <c r="F99" s="5">
        <f t="shared" si="21"/>
        <v>2</v>
      </c>
      <c r="G99" s="5">
        <f t="shared" si="22"/>
        <v>2</v>
      </c>
      <c r="H99" s="5">
        <f t="shared" si="23"/>
        <v>0</v>
      </c>
      <c r="I99" s="5">
        <f t="shared" si="24"/>
        <v>4</v>
      </c>
      <c r="R99" s="1"/>
      <c r="S99"/>
    </row>
    <row r="100" spans="1:19" s="5" customFormat="1" ht="16" x14ac:dyDescent="0.2">
      <c r="A100" s="1"/>
      <c r="B100" s="73"/>
      <c r="C100" s="5" t="s">
        <v>61</v>
      </c>
      <c r="D100" s="5">
        <f t="shared" si="20"/>
        <v>3</v>
      </c>
      <c r="F100" s="5">
        <f t="shared" si="21"/>
        <v>1</v>
      </c>
      <c r="G100" s="5">
        <f t="shared" si="22"/>
        <v>1</v>
      </c>
      <c r="H100" s="5">
        <f t="shared" si="23"/>
        <v>1</v>
      </c>
      <c r="I100" s="5">
        <f t="shared" si="24"/>
        <v>3</v>
      </c>
      <c r="R100" s="1"/>
      <c r="S100"/>
    </row>
    <row r="101" spans="1:19" s="5" customFormat="1" ht="16" x14ac:dyDescent="0.2">
      <c r="A101" s="1"/>
      <c r="B101" s="73"/>
      <c r="C101" s="5" t="s">
        <v>39</v>
      </c>
      <c r="D101" s="5">
        <f t="shared" si="20"/>
        <v>4</v>
      </c>
      <c r="F101" s="5">
        <f t="shared" si="21"/>
        <v>2</v>
      </c>
      <c r="G101" s="5">
        <f t="shared" si="22"/>
        <v>2</v>
      </c>
      <c r="H101" s="5">
        <f t="shared" si="23"/>
        <v>0</v>
      </c>
      <c r="I101" s="5">
        <f t="shared" si="24"/>
        <v>4</v>
      </c>
      <c r="R101" s="1"/>
      <c r="S101"/>
    </row>
    <row r="102" spans="1:19" s="5" customFormat="1" x14ac:dyDescent="0.2">
      <c r="A102" s="1"/>
      <c r="B102" s="73"/>
      <c r="D102" s="5">
        <f>SUM(D92:D101)</f>
        <v>33</v>
      </c>
      <c r="F102" s="5">
        <f>SUM(F92:F101)</f>
        <v>15</v>
      </c>
      <c r="G102" s="5">
        <f t="shared" ref="G102:H102" si="25">SUM(G92:G101)</f>
        <v>13</v>
      </c>
      <c r="H102" s="5">
        <f t="shared" si="25"/>
        <v>5</v>
      </c>
      <c r="I102" s="5">
        <f t="shared" si="24"/>
        <v>33</v>
      </c>
      <c r="R102" s="1"/>
      <c r="S102"/>
    </row>
    <row r="103" spans="1:19" s="5" customFormat="1" x14ac:dyDescent="0.2">
      <c r="A103" s="1"/>
      <c r="B103" s="74"/>
      <c r="C103" s="75"/>
      <c r="D103" s="75"/>
      <c r="E103" s="75"/>
      <c r="F103" s="75"/>
      <c r="G103" s="75"/>
      <c r="H103" s="75"/>
      <c r="I103" s="75"/>
      <c r="R103" s="1"/>
      <c r="S103"/>
    </row>
    <row r="104" spans="1:19" s="5" customFormat="1" x14ac:dyDescent="0.2">
      <c r="A104" s="1"/>
      <c r="B104" s="73"/>
      <c r="R104" s="1"/>
      <c r="S104"/>
    </row>
    <row r="105" spans="1:19" ht="16" x14ac:dyDescent="0.2">
      <c r="B105" s="73"/>
      <c r="C105" s="5" t="s">
        <v>113</v>
      </c>
      <c r="F105" s="5" t="s">
        <v>115</v>
      </c>
      <c r="G105" s="6" t="s">
        <v>116</v>
      </c>
      <c r="H105" s="6" t="s">
        <v>117</v>
      </c>
      <c r="I105" s="6" t="s">
        <v>91</v>
      </c>
    </row>
    <row r="106" spans="1:19" ht="16" x14ac:dyDescent="0.2">
      <c r="B106" s="73"/>
      <c r="C106" s="5" t="s">
        <v>77</v>
      </c>
      <c r="D106" s="5">
        <f t="shared" ref="D106:D114" si="26">COUNTIF($C$9:$Q$40,C106)</f>
        <v>7</v>
      </c>
      <c r="F106" s="5">
        <f>COUNTIF($C$13:$Q$15,$C106)</f>
        <v>4</v>
      </c>
      <c r="G106" s="5">
        <f t="shared" ref="G106:G114" si="27">COUNTIF($C$23:$Q$25,$C106)</f>
        <v>1</v>
      </c>
      <c r="H106" s="5">
        <f>COUNTIF($C$34:$Q$36,$C106)</f>
        <v>2</v>
      </c>
      <c r="I106" s="5">
        <f>SUM(F106:H106)</f>
        <v>7</v>
      </c>
    </row>
    <row r="107" spans="1:19" ht="32" x14ac:dyDescent="0.2">
      <c r="B107" s="73"/>
      <c r="C107" s="5" t="s">
        <v>38</v>
      </c>
      <c r="D107" s="5">
        <f t="shared" si="26"/>
        <v>4</v>
      </c>
      <c r="F107" s="5">
        <f t="shared" ref="F107:F118" si="28">COUNTIF($C$13:$Q$15,$C107)</f>
        <v>1</v>
      </c>
      <c r="G107" s="5">
        <f t="shared" si="27"/>
        <v>1</v>
      </c>
      <c r="H107" s="5">
        <f t="shared" ref="H107:H118" si="29">COUNTIF($C$34:$Q$36,$C107)</f>
        <v>2</v>
      </c>
      <c r="I107" s="5">
        <f t="shared" ref="I107:I118" si="30">SUM(F107:H107)</f>
        <v>4</v>
      </c>
    </row>
    <row r="108" spans="1:19" ht="16" x14ac:dyDescent="0.2">
      <c r="B108" s="73"/>
      <c r="C108" s="5" t="s">
        <v>96</v>
      </c>
      <c r="D108" s="5">
        <f t="shared" si="26"/>
        <v>4</v>
      </c>
      <c r="F108" s="5">
        <f t="shared" si="28"/>
        <v>1</v>
      </c>
      <c r="G108" s="5">
        <f t="shared" si="27"/>
        <v>2</v>
      </c>
      <c r="H108" s="5">
        <f t="shared" si="29"/>
        <v>1</v>
      </c>
      <c r="I108" s="5">
        <f t="shared" si="30"/>
        <v>4</v>
      </c>
    </row>
    <row r="109" spans="1:19" ht="32" x14ac:dyDescent="0.2">
      <c r="B109" s="73"/>
      <c r="C109" s="5" t="s">
        <v>40</v>
      </c>
      <c r="D109" s="5">
        <f t="shared" si="26"/>
        <v>4</v>
      </c>
      <c r="F109" s="5">
        <f t="shared" si="28"/>
        <v>2</v>
      </c>
      <c r="G109" s="5">
        <f t="shared" si="27"/>
        <v>2</v>
      </c>
      <c r="H109" s="5">
        <f t="shared" si="29"/>
        <v>0</v>
      </c>
      <c r="I109" s="5">
        <f t="shared" si="30"/>
        <v>4</v>
      </c>
    </row>
    <row r="110" spans="1:19" ht="16" x14ac:dyDescent="0.2">
      <c r="B110" s="73"/>
      <c r="C110" s="5" t="s">
        <v>97</v>
      </c>
      <c r="D110" s="5">
        <f t="shared" si="26"/>
        <v>0</v>
      </c>
      <c r="F110" s="5">
        <f t="shared" si="28"/>
        <v>0</v>
      </c>
      <c r="G110" s="5">
        <f t="shared" si="27"/>
        <v>0</v>
      </c>
      <c r="H110" s="5">
        <f t="shared" si="29"/>
        <v>0</v>
      </c>
      <c r="I110" s="5">
        <f t="shared" si="30"/>
        <v>0</v>
      </c>
    </row>
    <row r="111" spans="1:19" ht="32" x14ac:dyDescent="0.2">
      <c r="B111" s="73"/>
      <c r="C111" s="5" t="s">
        <v>41</v>
      </c>
      <c r="D111" s="5">
        <f t="shared" si="26"/>
        <v>3</v>
      </c>
      <c r="F111" s="5">
        <f t="shared" si="28"/>
        <v>1</v>
      </c>
      <c r="G111" s="5">
        <f t="shared" si="27"/>
        <v>1</v>
      </c>
      <c r="H111" s="5">
        <f t="shared" si="29"/>
        <v>1</v>
      </c>
      <c r="I111" s="5">
        <f t="shared" si="30"/>
        <v>3</v>
      </c>
    </row>
    <row r="112" spans="1:19" ht="32" x14ac:dyDescent="0.2">
      <c r="B112" s="73"/>
      <c r="C112" s="5" t="s">
        <v>59</v>
      </c>
      <c r="D112" s="5">
        <f t="shared" si="26"/>
        <v>2</v>
      </c>
      <c r="F112" s="5">
        <f t="shared" si="28"/>
        <v>0</v>
      </c>
      <c r="G112" s="5">
        <f t="shared" si="27"/>
        <v>1</v>
      </c>
      <c r="H112" s="5">
        <f t="shared" si="29"/>
        <v>1</v>
      </c>
      <c r="I112" s="5">
        <f t="shared" si="30"/>
        <v>2</v>
      </c>
    </row>
    <row r="113" spans="2:9" ht="16" x14ac:dyDescent="0.2">
      <c r="B113" s="73"/>
      <c r="C113" s="5" t="s">
        <v>18</v>
      </c>
      <c r="D113" s="5">
        <f t="shared" si="26"/>
        <v>2</v>
      </c>
      <c r="F113" s="5">
        <f t="shared" si="28"/>
        <v>0</v>
      </c>
      <c r="G113" s="5">
        <f t="shared" si="27"/>
        <v>1</v>
      </c>
      <c r="H113" s="5">
        <f t="shared" si="29"/>
        <v>1</v>
      </c>
      <c r="I113" s="5">
        <f t="shared" si="30"/>
        <v>2</v>
      </c>
    </row>
    <row r="114" spans="2:9" ht="32" x14ac:dyDescent="0.2">
      <c r="B114" s="73"/>
      <c r="C114" s="5" t="s">
        <v>60</v>
      </c>
      <c r="D114" s="5">
        <f t="shared" si="26"/>
        <v>4</v>
      </c>
      <c r="F114" s="5">
        <f t="shared" si="28"/>
        <v>1</v>
      </c>
      <c r="G114" s="5">
        <f t="shared" si="27"/>
        <v>2</v>
      </c>
      <c r="H114" s="5">
        <f t="shared" si="29"/>
        <v>1</v>
      </c>
      <c r="I114" s="5">
        <f t="shared" si="30"/>
        <v>4</v>
      </c>
    </row>
    <row r="115" spans="2:9" x14ac:dyDescent="0.2">
      <c r="B115" s="73"/>
      <c r="C115" s="5">
        <v>1846</v>
      </c>
      <c r="D115" s="5">
        <f t="shared" ref="D115:D116" si="31">COUNTIF($C$9:$Q$40,C115)</f>
        <v>3</v>
      </c>
      <c r="F115" s="5">
        <f>COUNTIF($C$16:$Q$17,$C115)</f>
        <v>1</v>
      </c>
      <c r="G115" s="5">
        <f>COUNTIF($C$26:$Q$27,$C115)</f>
        <v>2</v>
      </c>
      <c r="H115" s="5">
        <f>COUNTIF($C$37:$Q$39,$C115)</f>
        <v>0</v>
      </c>
      <c r="I115" s="5">
        <f t="shared" ref="I115:I116" si="32">SUM(F115:H115)</f>
        <v>3</v>
      </c>
    </row>
    <row r="116" spans="2:9" x14ac:dyDescent="0.2">
      <c r="B116" s="73"/>
      <c r="C116" s="5">
        <v>1861</v>
      </c>
      <c r="D116" s="5">
        <f t="shared" si="31"/>
        <v>1</v>
      </c>
      <c r="F116" s="5">
        <f>COUNTIF($C$16:$Q$17,$C116)</f>
        <v>1</v>
      </c>
      <c r="G116" s="5">
        <f>COUNTIF($C$26:$Q$27,$C116)</f>
        <v>0</v>
      </c>
      <c r="H116" s="5">
        <f>COUNTIF($C$37:$Q$39,$C116)</f>
        <v>0</v>
      </c>
      <c r="I116" s="5">
        <f t="shared" si="32"/>
        <v>1</v>
      </c>
    </row>
    <row r="117" spans="2:9" ht="16" x14ac:dyDescent="0.2">
      <c r="B117" s="73"/>
      <c r="C117" s="5" t="s">
        <v>75</v>
      </c>
      <c r="D117" s="5">
        <f>COUNTIF($C$9:$Q$40,C117)</f>
        <v>1</v>
      </c>
      <c r="F117" s="5">
        <f t="shared" si="28"/>
        <v>0</v>
      </c>
      <c r="G117" s="5">
        <f>COUNTIF($C$23:$Q$25,$C117)</f>
        <v>0</v>
      </c>
      <c r="H117" s="5">
        <f t="shared" si="29"/>
        <v>1</v>
      </c>
      <c r="I117" s="5">
        <f t="shared" si="30"/>
        <v>1</v>
      </c>
    </row>
    <row r="118" spans="2:9" ht="16" x14ac:dyDescent="0.2">
      <c r="B118" s="73"/>
      <c r="C118" s="5" t="s">
        <v>74</v>
      </c>
      <c r="D118" s="5">
        <f>COUNTIF($C$9:$Q$40,C118)</f>
        <v>1</v>
      </c>
      <c r="F118" s="5">
        <f t="shared" si="28"/>
        <v>1</v>
      </c>
      <c r="G118" s="5">
        <f>COUNTIF($C$23:$Q$25,$C118)</f>
        <v>0</v>
      </c>
      <c r="H118" s="5">
        <f t="shared" si="29"/>
        <v>0</v>
      </c>
      <c r="I118" s="5">
        <f t="shared" si="30"/>
        <v>1</v>
      </c>
    </row>
    <row r="119" spans="2:9" x14ac:dyDescent="0.2">
      <c r="B119" s="73"/>
      <c r="D119" s="5">
        <f>SUM(D106:D118)</f>
        <v>36</v>
      </c>
      <c r="F119" s="5">
        <f>SUM(F106:F118)</f>
        <v>13</v>
      </c>
      <c r="G119" s="5">
        <f t="shared" ref="G119:I119" si="33">SUM(G106:G118)</f>
        <v>13</v>
      </c>
      <c r="H119" s="5">
        <f t="shared" si="33"/>
        <v>10</v>
      </c>
      <c r="I119" s="5">
        <f t="shared" si="33"/>
        <v>36</v>
      </c>
    </row>
  </sheetData>
  <mergeCells count="27">
    <mergeCell ref="I41:J41"/>
    <mergeCell ref="G25:I25"/>
    <mergeCell ref="J25:L25"/>
    <mergeCell ref="P31:Q31"/>
    <mergeCell ref="P36:Q36"/>
    <mergeCell ref="I38:L38"/>
    <mergeCell ref="F29:H29"/>
    <mergeCell ref="M37:P37"/>
    <mergeCell ref="C40:D40"/>
    <mergeCell ref="C36:E36"/>
    <mergeCell ref="B37:B38"/>
    <mergeCell ref="B34:B36"/>
    <mergeCell ref="P25:Q25"/>
    <mergeCell ref="O15:P15"/>
    <mergeCell ref="M25:O25"/>
    <mergeCell ref="B29:B30"/>
    <mergeCell ref="I29:L29"/>
    <mergeCell ref="B31:B33"/>
    <mergeCell ref="M31:O31"/>
    <mergeCell ref="B9:B10"/>
    <mergeCell ref="B11:B12"/>
    <mergeCell ref="B13:B15"/>
    <mergeCell ref="B26:B27"/>
    <mergeCell ref="B16:B17"/>
    <mergeCell ref="B19:B20"/>
    <mergeCell ref="B21:B22"/>
    <mergeCell ref="B23:B25"/>
  </mergeCells>
  <pageMargins left="0.25" right="0.25" top="0.75" bottom="0.75" header="0.3" footer="0.3"/>
  <pageSetup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89"/>
  <sheetViews>
    <sheetView zoomScale="125" zoomScaleNormal="125" workbookViewId="0">
      <pane ySplit="1" topLeftCell="A68" activePane="bottomLeft" state="frozen"/>
      <selection pane="bottomLeft" activeCell="F75" sqref="F75"/>
    </sheetView>
  </sheetViews>
  <sheetFormatPr baseColWidth="10" defaultColWidth="8.83203125" defaultRowHeight="15" x14ac:dyDescent="0.2"/>
  <cols>
    <col min="1" max="1" width="4.1640625" style="1" bestFit="1" customWidth="1"/>
    <col min="2" max="2" width="8.83203125" style="4"/>
    <col min="3" max="17" width="12.5" style="5" customWidth="1"/>
    <col min="18" max="18" width="8.83203125" style="1"/>
  </cols>
  <sheetData>
    <row r="1" spans="1:19" ht="16" x14ac:dyDescent="0.2">
      <c r="A1" s="8" t="s">
        <v>0</v>
      </c>
      <c r="B1" s="9"/>
      <c r="C1" s="10" t="s">
        <v>1</v>
      </c>
      <c r="D1" s="10" t="s">
        <v>2</v>
      </c>
      <c r="E1" s="10" t="s">
        <v>28</v>
      </c>
      <c r="F1" s="10" t="s">
        <v>3</v>
      </c>
      <c r="G1" s="10" t="s">
        <v>4</v>
      </c>
      <c r="H1" s="10" t="s">
        <v>5</v>
      </c>
      <c r="I1" s="10" t="s">
        <v>6</v>
      </c>
      <c r="J1" s="10" t="s">
        <v>7</v>
      </c>
      <c r="K1" s="10" t="s">
        <v>8</v>
      </c>
      <c r="L1" s="10" t="s">
        <v>9</v>
      </c>
      <c r="M1" s="10" t="s">
        <v>10</v>
      </c>
      <c r="N1" s="10" t="s">
        <v>11</v>
      </c>
      <c r="O1" s="10" t="s">
        <v>12</v>
      </c>
      <c r="P1" s="10" t="s">
        <v>13</v>
      </c>
      <c r="Q1" s="10" t="s">
        <v>31</v>
      </c>
    </row>
    <row r="2" spans="1:19" ht="16" x14ac:dyDescent="0.2">
      <c r="A2" s="8" t="s">
        <v>14</v>
      </c>
      <c r="B2" s="145" t="s">
        <v>15</v>
      </c>
      <c r="C2" s="11"/>
      <c r="D2" s="11">
        <v>1912</v>
      </c>
      <c r="E2" s="11"/>
      <c r="F2" s="11" t="s">
        <v>64</v>
      </c>
      <c r="G2" s="11"/>
      <c r="H2" s="11" t="s">
        <v>66</v>
      </c>
      <c r="I2" s="11"/>
      <c r="J2" s="11" t="s">
        <v>69</v>
      </c>
      <c r="K2" s="11"/>
      <c r="L2" s="11" t="s">
        <v>64</v>
      </c>
      <c r="M2" s="11"/>
      <c r="N2" s="11" t="s">
        <v>94</v>
      </c>
      <c r="O2" s="11"/>
      <c r="P2" s="11" t="s">
        <v>67</v>
      </c>
      <c r="Q2" s="11"/>
    </row>
    <row r="3" spans="1:19" ht="16" x14ac:dyDescent="0.2">
      <c r="A3" s="8"/>
      <c r="B3" s="145"/>
      <c r="C3" s="11"/>
      <c r="D3" s="11" t="s">
        <v>95</v>
      </c>
      <c r="E3" s="11"/>
      <c r="F3" s="11" t="s">
        <v>65</v>
      </c>
      <c r="G3" s="11"/>
      <c r="H3" s="11" t="s">
        <v>67</v>
      </c>
      <c r="I3" s="11"/>
      <c r="J3" s="11" t="s">
        <v>68</v>
      </c>
      <c r="K3" s="11"/>
      <c r="L3" s="11" t="s">
        <v>50</v>
      </c>
      <c r="M3" s="11"/>
      <c r="N3" s="11">
        <v>1912</v>
      </c>
      <c r="O3" s="11"/>
      <c r="P3" s="11" t="s">
        <v>69</v>
      </c>
      <c r="Q3" s="11"/>
    </row>
    <row r="4" spans="1:19" ht="16" x14ac:dyDescent="0.2">
      <c r="A4" s="8"/>
      <c r="B4" s="145" t="s">
        <v>85</v>
      </c>
      <c r="C4" s="11" t="s">
        <v>46</v>
      </c>
      <c r="D4" s="11"/>
      <c r="E4" s="11" t="s">
        <v>24</v>
      </c>
      <c r="F4" s="11" t="s">
        <v>48</v>
      </c>
      <c r="G4" s="11"/>
      <c r="H4" s="11" t="s">
        <v>51</v>
      </c>
      <c r="I4" s="11" t="s">
        <v>90</v>
      </c>
      <c r="J4" s="11"/>
      <c r="K4" s="11" t="s">
        <v>24</v>
      </c>
      <c r="L4" s="11"/>
      <c r="M4" s="11" t="s">
        <v>46</v>
      </c>
      <c r="N4" s="11" t="s">
        <v>55</v>
      </c>
      <c r="O4" s="11"/>
      <c r="P4" s="11" t="s">
        <v>48</v>
      </c>
      <c r="Q4" s="11"/>
    </row>
    <row r="5" spans="1:19" ht="16" x14ac:dyDescent="0.2">
      <c r="A5" s="8"/>
      <c r="B5" s="145"/>
      <c r="C5" s="11" t="s">
        <v>47</v>
      </c>
      <c r="D5" s="11"/>
      <c r="E5" s="11" t="s">
        <v>49</v>
      </c>
      <c r="F5" s="11" t="s">
        <v>55</v>
      </c>
      <c r="G5" s="11"/>
      <c r="H5" s="11" t="s">
        <v>54</v>
      </c>
      <c r="I5" s="11" t="s">
        <v>52</v>
      </c>
      <c r="J5" s="11"/>
      <c r="K5" s="11" t="s">
        <v>55</v>
      </c>
      <c r="L5" s="11"/>
      <c r="M5" s="11" t="s">
        <v>51</v>
      </c>
      <c r="N5" s="11" t="s">
        <v>53</v>
      </c>
      <c r="O5" s="11"/>
      <c r="P5" s="11" t="s">
        <v>47</v>
      </c>
      <c r="Q5" s="11"/>
    </row>
    <row r="6" spans="1:19" ht="32" x14ac:dyDescent="0.2">
      <c r="A6" s="8"/>
      <c r="B6" s="145" t="s">
        <v>89</v>
      </c>
      <c r="C6" s="12" t="s">
        <v>73</v>
      </c>
      <c r="D6" s="13" t="s">
        <v>36</v>
      </c>
      <c r="E6" s="14" t="s">
        <v>39</v>
      </c>
      <c r="F6" s="15" t="s">
        <v>37</v>
      </c>
      <c r="G6" s="12" t="s">
        <v>60</v>
      </c>
      <c r="H6" s="16" t="s">
        <v>38</v>
      </c>
      <c r="I6" s="14" t="s">
        <v>62</v>
      </c>
      <c r="J6" s="13" t="s">
        <v>36</v>
      </c>
      <c r="K6" s="15" t="s">
        <v>37</v>
      </c>
      <c r="L6" s="17" t="s">
        <v>41</v>
      </c>
      <c r="M6" s="14" t="s">
        <v>39</v>
      </c>
      <c r="N6" s="12" t="s">
        <v>73</v>
      </c>
      <c r="O6" s="13" t="s">
        <v>36</v>
      </c>
      <c r="P6" s="16" t="s">
        <v>38</v>
      </c>
      <c r="Q6" s="11"/>
    </row>
    <row r="7" spans="1:19" ht="14.75" customHeight="1" x14ac:dyDescent="0.2">
      <c r="A7" s="8"/>
      <c r="B7" s="145"/>
      <c r="C7" s="13" t="s">
        <v>76</v>
      </c>
      <c r="D7" s="11"/>
      <c r="E7" s="13" t="s">
        <v>61</v>
      </c>
      <c r="F7" s="13" t="s">
        <v>76</v>
      </c>
      <c r="G7" s="11"/>
      <c r="H7" s="17" t="s">
        <v>42</v>
      </c>
      <c r="I7" s="13" t="s">
        <v>76</v>
      </c>
      <c r="J7" s="13" t="s">
        <v>17</v>
      </c>
      <c r="K7" s="11"/>
      <c r="L7" s="13" t="s">
        <v>76</v>
      </c>
      <c r="M7" s="15" t="s">
        <v>16</v>
      </c>
      <c r="N7" s="16" t="s">
        <v>58</v>
      </c>
      <c r="O7" s="17" t="s">
        <v>74</v>
      </c>
      <c r="P7" s="135" t="s">
        <v>82</v>
      </c>
      <c r="Q7" s="135"/>
    </row>
    <row r="8" spans="1:19" ht="32" x14ac:dyDescent="0.2">
      <c r="A8" s="8"/>
      <c r="B8" s="145"/>
      <c r="C8" s="15" t="s">
        <v>16</v>
      </c>
      <c r="D8" s="11"/>
      <c r="E8" s="16" t="s">
        <v>58</v>
      </c>
      <c r="F8" s="17" t="s">
        <v>41</v>
      </c>
      <c r="G8" s="11"/>
      <c r="H8" s="11"/>
      <c r="I8" s="11"/>
      <c r="J8" s="16" t="s">
        <v>40</v>
      </c>
      <c r="K8" s="11"/>
      <c r="L8" s="11"/>
      <c r="M8" s="11"/>
      <c r="N8" s="11"/>
      <c r="O8" s="11"/>
      <c r="P8" s="15" t="s">
        <v>37</v>
      </c>
      <c r="Q8" s="18"/>
    </row>
    <row r="9" spans="1:19" ht="16" x14ac:dyDescent="0.2">
      <c r="A9" s="8"/>
      <c r="B9" s="145" t="s">
        <v>44</v>
      </c>
      <c r="C9" s="11" t="s">
        <v>45</v>
      </c>
      <c r="D9" s="11"/>
      <c r="E9" s="11"/>
      <c r="F9" s="11"/>
      <c r="G9" s="11" t="s">
        <v>45</v>
      </c>
      <c r="H9" s="11"/>
      <c r="I9" s="11"/>
      <c r="J9" s="11"/>
      <c r="K9" s="11" t="s">
        <v>45</v>
      </c>
      <c r="L9" s="11"/>
      <c r="M9" s="11"/>
      <c r="N9" s="11"/>
      <c r="O9" s="11" t="s">
        <v>45</v>
      </c>
      <c r="P9" s="11"/>
      <c r="Q9" s="11"/>
    </row>
    <row r="10" spans="1:19" s="1" customFormat="1" ht="16" thickBot="1" x14ac:dyDescent="0.25">
      <c r="A10" s="8"/>
      <c r="B10" s="145"/>
      <c r="C10" s="11"/>
      <c r="D10" s="11"/>
      <c r="E10" s="11">
        <v>1846</v>
      </c>
      <c r="F10" s="11"/>
      <c r="G10" s="11"/>
      <c r="H10" s="11"/>
      <c r="I10" s="11"/>
      <c r="J10" s="11"/>
      <c r="K10" s="11">
        <v>1846</v>
      </c>
      <c r="L10" s="11"/>
      <c r="M10" s="11"/>
      <c r="N10" s="11"/>
      <c r="O10" s="11"/>
      <c r="P10" s="11"/>
      <c r="Q10" s="11"/>
    </row>
    <row r="11" spans="1:19" s="2" customFormat="1" ht="8" customHeight="1" thickBot="1" x14ac:dyDescent="0.25">
      <c r="A11" s="19"/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7"/>
      <c r="S11" s="3"/>
    </row>
    <row r="12" spans="1:19" ht="16" x14ac:dyDescent="0.2">
      <c r="A12" s="8" t="s">
        <v>21</v>
      </c>
      <c r="B12" s="145" t="s">
        <v>15</v>
      </c>
      <c r="C12" s="11"/>
      <c r="D12" s="11">
        <v>1912</v>
      </c>
      <c r="E12" s="11"/>
      <c r="F12" s="11" t="s">
        <v>69</v>
      </c>
      <c r="G12" s="11"/>
      <c r="H12" s="11" t="s">
        <v>64</v>
      </c>
      <c r="I12" s="11"/>
      <c r="J12" s="11" t="s">
        <v>66</v>
      </c>
      <c r="K12" s="11"/>
      <c r="L12" s="11" t="s">
        <v>65</v>
      </c>
      <c r="M12" s="11"/>
      <c r="N12" s="11" t="s">
        <v>69</v>
      </c>
      <c r="O12" s="11"/>
      <c r="P12" s="11" t="s">
        <v>64</v>
      </c>
      <c r="Q12" s="11"/>
    </row>
    <row r="13" spans="1:19" ht="16" x14ac:dyDescent="0.2">
      <c r="A13" s="8"/>
      <c r="B13" s="145"/>
      <c r="C13" s="11"/>
      <c r="D13" s="11" t="s">
        <v>94</v>
      </c>
      <c r="E13" s="11"/>
      <c r="F13" s="11" t="s">
        <v>50</v>
      </c>
      <c r="G13" s="11"/>
      <c r="H13" s="11" t="s">
        <v>68</v>
      </c>
      <c r="I13" s="11"/>
      <c r="J13" s="11">
        <v>1912</v>
      </c>
      <c r="K13" s="11"/>
      <c r="L13" s="11" t="s">
        <v>64</v>
      </c>
      <c r="M13" s="11"/>
      <c r="N13" s="11" t="s">
        <v>50</v>
      </c>
      <c r="O13" s="11"/>
      <c r="P13" s="11" t="s">
        <v>95</v>
      </c>
      <c r="Q13" s="11"/>
    </row>
    <row r="14" spans="1:19" ht="16" x14ac:dyDescent="0.2">
      <c r="A14" s="8"/>
      <c r="B14" s="145" t="s">
        <v>85</v>
      </c>
      <c r="C14" s="11" t="s">
        <v>24</v>
      </c>
      <c r="D14" s="11"/>
      <c r="E14" s="11" t="s">
        <v>54</v>
      </c>
      <c r="F14" s="11" t="s">
        <v>49</v>
      </c>
      <c r="G14" s="11"/>
      <c r="H14" s="11" t="s">
        <v>51</v>
      </c>
      <c r="I14" s="11" t="s">
        <v>48</v>
      </c>
      <c r="J14" s="11"/>
      <c r="K14" s="11" t="s">
        <v>52</v>
      </c>
      <c r="L14" s="11"/>
      <c r="M14" s="11" t="s">
        <v>55</v>
      </c>
      <c r="N14" s="11" t="s">
        <v>53</v>
      </c>
      <c r="O14" s="11"/>
      <c r="P14" s="11" t="s">
        <v>24</v>
      </c>
      <c r="Q14" s="11"/>
    </row>
    <row r="15" spans="1:19" ht="16" x14ac:dyDescent="0.2">
      <c r="A15" s="8"/>
      <c r="B15" s="145"/>
      <c r="C15" s="11" t="s">
        <v>90</v>
      </c>
      <c r="D15" s="11"/>
      <c r="E15" s="11" t="s">
        <v>52</v>
      </c>
      <c r="F15" s="11" t="s">
        <v>53</v>
      </c>
      <c r="G15" s="11"/>
      <c r="H15" s="11" t="s">
        <v>46</v>
      </c>
      <c r="I15" s="11" t="s">
        <v>47</v>
      </c>
      <c r="J15" s="11"/>
      <c r="K15" s="11" t="s">
        <v>54</v>
      </c>
      <c r="L15" s="11"/>
      <c r="M15" s="11" t="s">
        <v>90</v>
      </c>
      <c r="N15" s="11" t="s">
        <v>48</v>
      </c>
      <c r="O15" s="11"/>
      <c r="P15" s="11" t="s">
        <v>49</v>
      </c>
      <c r="Q15" s="11"/>
    </row>
    <row r="16" spans="1:19" ht="32" x14ac:dyDescent="0.2">
      <c r="A16" s="8"/>
      <c r="B16" s="145" t="s">
        <v>89</v>
      </c>
      <c r="C16" s="15" t="s">
        <v>37</v>
      </c>
      <c r="D16" s="15" t="s">
        <v>16</v>
      </c>
      <c r="E16" s="12" t="s">
        <v>60</v>
      </c>
      <c r="F16" s="17" t="s">
        <v>41</v>
      </c>
      <c r="G16" s="14" t="s">
        <v>78</v>
      </c>
      <c r="H16" s="16" t="s">
        <v>40</v>
      </c>
      <c r="I16" s="12" t="s">
        <v>73</v>
      </c>
      <c r="J16" s="14" t="s">
        <v>39</v>
      </c>
      <c r="K16" s="16" t="s">
        <v>58</v>
      </c>
      <c r="L16" s="17" t="s">
        <v>41</v>
      </c>
      <c r="M16" s="16" t="s">
        <v>40</v>
      </c>
      <c r="N16" s="16" t="s">
        <v>77</v>
      </c>
      <c r="O16" s="12" t="s">
        <v>73</v>
      </c>
      <c r="P16" s="12" t="s">
        <v>60</v>
      </c>
      <c r="Q16" s="11"/>
    </row>
    <row r="17" spans="1:19" ht="32" x14ac:dyDescent="0.2">
      <c r="A17" s="8"/>
      <c r="B17" s="145"/>
      <c r="C17" s="13" t="s">
        <v>36</v>
      </c>
      <c r="D17" s="13" t="s">
        <v>17</v>
      </c>
      <c r="E17" s="14" t="s">
        <v>39</v>
      </c>
      <c r="F17" s="16" t="s">
        <v>38</v>
      </c>
      <c r="G17" s="13" t="s">
        <v>61</v>
      </c>
      <c r="H17" s="13" t="s">
        <v>36</v>
      </c>
      <c r="I17" s="17" t="s">
        <v>43</v>
      </c>
      <c r="J17" s="15" t="s">
        <v>16</v>
      </c>
      <c r="K17" s="11"/>
      <c r="L17" s="13" t="s">
        <v>17</v>
      </c>
      <c r="M17" s="14" t="s">
        <v>79</v>
      </c>
      <c r="N17" s="11"/>
      <c r="O17" s="13" t="s">
        <v>59</v>
      </c>
      <c r="P17" s="14" t="s">
        <v>39</v>
      </c>
      <c r="Q17" s="11"/>
    </row>
    <row r="18" spans="1:19" ht="14.75" customHeight="1" x14ac:dyDescent="0.2">
      <c r="A18" s="8"/>
      <c r="B18" s="145"/>
      <c r="C18" s="17" t="s">
        <v>42</v>
      </c>
      <c r="D18" s="11"/>
      <c r="E18" s="11"/>
      <c r="F18" s="11"/>
      <c r="G18" s="11"/>
      <c r="H18" s="135" t="s">
        <v>34</v>
      </c>
      <c r="I18" s="135"/>
      <c r="J18" s="135"/>
      <c r="K18" s="11"/>
      <c r="L18" s="11"/>
      <c r="M18" s="135" t="s">
        <v>81</v>
      </c>
      <c r="N18" s="135"/>
      <c r="O18" s="135" t="s">
        <v>35</v>
      </c>
      <c r="P18" s="135"/>
      <c r="Q18" s="11"/>
    </row>
    <row r="19" spans="1:19" x14ac:dyDescent="0.2">
      <c r="A19" s="8"/>
      <c r="B19" s="9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35" t="s">
        <v>33</v>
      </c>
      <c r="N19" s="135"/>
      <c r="O19" s="135"/>
      <c r="P19" s="11"/>
      <c r="Q19" s="18"/>
      <c r="R19" s="6"/>
    </row>
    <row r="20" spans="1:19" ht="16" x14ac:dyDescent="0.2">
      <c r="A20" s="8"/>
      <c r="B20" s="145" t="s">
        <v>44</v>
      </c>
      <c r="C20" s="11" t="s">
        <v>45</v>
      </c>
      <c r="D20" s="11"/>
      <c r="E20" s="11"/>
      <c r="F20" s="11"/>
      <c r="G20" s="11" t="s">
        <v>45</v>
      </c>
      <c r="H20" s="11"/>
      <c r="I20" s="11"/>
      <c r="J20" s="11"/>
      <c r="K20" s="11" t="s">
        <v>45</v>
      </c>
      <c r="L20" s="11"/>
      <c r="M20" s="11"/>
      <c r="N20" s="11"/>
      <c r="O20" s="11" t="s">
        <v>45</v>
      </c>
      <c r="P20" s="11"/>
      <c r="Q20" s="11"/>
    </row>
    <row r="21" spans="1:19" ht="16" thickBot="1" x14ac:dyDescent="0.25">
      <c r="A21" s="8"/>
      <c r="B21" s="145"/>
      <c r="C21" s="11"/>
      <c r="D21" s="11"/>
      <c r="E21" s="11"/>
      <c r="F21" s="11"/>
      <c r="G21" s="11">
        <v>1846</v>
      </c>
      <c r="H21" s="11"/>
      <c r="I21" s="11"/>
      <c r="J21" s="11"/>
      <c r="K21" s="11"/>
      <c r="L21" s="11"/>
      <c r="M21" s="11">
        <v>1846</v>
      </c>
      <c r="N21" s="11"/>
      <c r="O21" s="11"/>
      <c r="P21" s="11"/>
      <c r="Q21" s="11"/>
    </row>
    <row r="22" spans="1:19" s="2" customFormat="1" ht="8" customHeight="1" thickBot="1" x14ac:dyDescent="0.25">
      <c r="A22" s="19"/>
      <c r="B22" s="20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7"/>
      <c r="S22" s="3"/>
    </row>
    <row r="23" spans="1:19" ht="28.75" customHeight="1" x14ac:dyDescent="0.2">
      <c r="A23" s="8" t="s">
        <v>20</v>
      </c>
      <c r="B23" s="145" t="s">
        <v>15</v>
      </c>
      <c r="C23" s="11"/>
      <c r="D23" s="135" t="s">
        <v>71</v>
      </c>
      <c r="E23" s="135"/>
      <c r="F23" s="135"/>
      <c r="G23" s="135"/>
      <c r="H23" s="11"/>
      <c r="I23" s="135" t="s">
        <v>72</v>
      </c>
      <c r="J23" s="135"/>
      <c r="K23" s="135"/>
      <c r="L23" s="135"/>
      <c r="M23" s="11"/>
      <c r="N23" s="11" t="s">
        <v>87</v>
      </c>
      <c r="O23" s="11"/>
      <c r="P23" s="11" t="s">
        <v>87</v>
      </c>
      <c r="Q23" s="11"/>
    </row>
    <row r="24" spans="1:19" ht="16" x14ac:dyDescent="0.2">
      <c r="A24" s="8"/>
      <c r="B24" s="145"/>
      <c r="C24" s="11"/>
      <c r="D24" s="11"/>
      <c r="E24" s="11"/>
      <c r="F24" s="11" t="s">
        <v>84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9" ht="28.75" customHeight="1" x14ac:dyDescent="0.2">
      <c r="A25" s="8"/>
      <c r="B25" s="145" t="s">
        <v>85</v>
      </c>
      <c r="C25" s="11" t="s">
        <v>51</v>
      </c>
      <c r="D25" s="11"/>
      <c r="E25" s="11" t="s">
        <v>24</v>
      </c>
      <c r="F25" s="11" t="s">
        <v>57</v>
      </c>
      <c r="G25" s="11"/>
      <c r="H25" s="11" t="s">
        <v>49</v>
      </c>
      <c r="I25" s="11" t="s">
        <v>52</v>
      </c>
      <c r="J25" s="11"/>
      <c r="K25" s="11"/>
      <c r="L25" s="11"/>
      <c r="M25" s="135" t="s">
        <v>22</v>
      </c>
      <c r="N25" s="135"/>
      <c r="O25" s="135"/>
      <c r="P25" s="135" t="s">
        <v>23</v>
      </c>
      <c r="Q25" s="135"/>
    </row>
    <row r="26" spans="1:19" ht="16" x14ac:dyDescent="0.2">
      <c r="A26" s="8"/>
      <c r="B26" s="145"/>
      <c r="C26" s="11" t="s">
        <v>53</v>
      </c>
      <c r="D26" s="11"/>
      <c r="E26" s="11" t="s">
        <v>47</v>
      </c>
      <c r="F26" s="11" t="s">
        <v>54</v>
      </c>
      <c r="G26" s="11"/>
      <c r="H26" s="11" t="s">
        <v>46</v>
      </c>
      <c r="I26" s="11" t="s">
        <v>90</v>
      </c>
      <c r="J26" s="11"/>
      <c r="K26" s="11"/>
      <c r="L26" s="11"/>
      <c r="M26" s="11"/>
      <c r="N26" s="11"/>
      <c r="O26" s="11"/>
      <c r="P26" s="11" t="s">
        <v>24</v>
      </c>
      <c r="Q26" s="11"/>
    </row>
    <row r="27" spans="1:19" ht="32" x14ac:dyDescent="0.2">
      <c r="A27" s="8"/>
      <c r="B27" s="145" t="s">
        <v>89</v>
      </c>
      <c r="C27" s="16" t="s">
        <v>40</v>
      </c>
      <c r="D27" s="17" t="s">
        <v>42</v>
      </c>
      <c r="E27" s="11"/>
      <c r="F27" s="17" t="s">
        <v>41</v>
      </c>
      <c r="G27" s="14" t="s">
        <v>79</v>
      </c>
      <c r="H27" s="12" t="s">
        <v>60</v>
      </c>
      <c r="I27" s="13" t="s">
        <v>59</v>
      </c>
      <c r="J27" s="14" t="s">
        <v>78</v>
      </c>
      <c r="K27" s="11"/>
      <c r="L27" s="11"/>
      <c r="M27" s="14" t="s">
        <v>62</v>
      </c>
      <c r="N27" s="11"/>
      <c r="O27" s="13" t="s">
        <v>61</v>
      </c>
      <c r="P27" s="14" t="s">
        <v>19</v>
      </c>
      <c r="Q27" s="11"/>
    </row>
    <row r="28" spans="1:19" ht="32" x14ac:dyDescent="0.2">
      <c r="A28" s="8"/>
      <c r="B28" s="145"/>
      <c r="C28" s="13" t="s">
        <v>59</v>
      </c>
      <c r="D28" s="11"/>
      <c r="E28" s="12" t="s">
        <v>18</v>
      </c>
      <c r="F28" s="15" t="s">
        <v>76</v>
      </c>
      <c r="G28" s="16" t="s">
        <v>75</v>
      </c>
      <c r="H28" s="11"/>
      <c r="I28" s="135" t="s">
        <v>25</v>
      </c>
      <c r="J28" s="135"/>
      <c r="K28" s="135"/>
      <c r="L28" s="135"/>
      <c r="M28" s="17" t="s">
        <v>41</v>
      </c>
      <c r="N28" s="11"/>
      <c r="O28" s="11"/>
      <c r="P28" s="15" t="s">
        <v>76</v>
      </c>
      <c r="Q28" s="11"/>
    </row>
    <row r="29" spans="1:19" x14ac:dyDescent="0.2">
      <c r="A29" s="8"/>
      <c r="B29" s="145"/>
      <c r="C29" s="135" t="s">
        <v>29</v>
      </c>
      <c r="D29" s="135"/>
      <c r="E29" s="135" t="s">
        <v>30</v>
      </c>
      <c r="F29" s="135"/>
      <c r="G29" s="11"/>
      <c r="H29" s="135" t="s">
        <v>26</v>
      </c>
      <c r="I29" s="135"/>
      <c r="J29" s="135"/>
      <c r="K29" s="135"/>
      <c r="L29" s="11"/>
      <c r="M29" s="11"/>
      <c r="N29" s="11"/>
      <c r="O29" s="11"/>
      <c r="P29" s="135" t="s">
        <v>32</v>
      </c>
      <c r="Q29" s="135"/>
    </row>
    <row r="30" spans="1:19" ht="16" x14ac:dyDescent="0.2">
      <c r="A30" s="8"/>
      <c r="B30" s="145" t="s">
        <v>44</v>
      </c>
      <c r="C30" s="11" t="s">
        <v>45</v>
      </c>
      <c r="D30" s="11"/>
      <c r="E30" s="11"/>
      <c r="F30" s="11"/>
      <c r="G30" s="11" t="s">
        <v>45</v>
      </c>
      <c r="H30" s="11"/>
      <c r="I30" s="11"/>
      <c r="J30" s="11"/>
      <c r="K30" s="11"/>
      <c r="L30" s="11"/>
      <c r="M30" s="135" t="s">
        <v>27</v>
      </c>
      <c r="N30" s="135"/>
      <c r="O30" s="135"/>
      <c r="P30" s="135"/>
      <c r="Q30" s="11"/>
    </row>
    <row r="31" spans="1:19" x14ac:dyDescent="0.2">
      <c r="A31" s="8"/>
      <c r="B31" s="145"/>
      <c r="C31" s="135" t="s">
        <v>83</v>
      </c>
      <c r="D31" s="135"/>
      <c r="E31" s="135"/>
      <c r="F31" s="135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9" x14ac:dyDescent="0.2">
      <c r="A32" s="8"/>
      <c r="B32" s="9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x14ac:dyDescent="0.2">
      <c r="A33" s="8"/>
      <c r="B33" s="9"/>
      <c r="C33" s="134" t="s">
        <v>88</v>
      </c>
      <c r="D33" s="134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x14ac:dyDescent="0.2">
      <c r="A34" s="8"/>
      <c r="B34" s="18"/>
      <c r="C34" s="22">
        <v>4</v>
      </c>
      <c r="D34" s="23">
        <v>5</v>
      </c>
      <c r="E34" s="24">
        <v>6</v>
      </c>
      <c r="F34" s="25">
        <v>7</v>
      </c>
      <c r="G34" s="26">
        <v>8</v>
      </c>
      <c r="H34" s="27">
        <v>9</v>
      </c>
      <c r="I34" s="135" t="s">
        <v>86</v>
      </c>
      <c r="J34" s="135"/>
      <c r="K34" s="11"/>
      <c r="L34" s="11"/>
      <c r="M34" s="11"/>
      <c r="N34" s="11"/>
      <c r="O34" s="11"/>
      <c r="P34" s="11"/>
      <c r="Q34" s="11"/>
    </row>
    <row r="35" spans="1:17" x14ac:dyDescent="0.2">
      <c r="B35" s="6"/>
    </row>
    <row r="36" spans="1:17" x14ac:dyDescent="0.2">
      <c r="B36" s="6"/>
    </row>
    <row r="37" spans="1:17" x14ac:dyDescent="0.2">
      <c r="B37" s="6"/>
    </row>
    <row r="38" spans="1:17" x14ac:dyDescent="0.2">
      <c r="B38" s="6"/>
    </row>
    <row r="39" spans="1:17" x14ac:dyDescent="0.2">
      <c r="B39" s="6"/>
    </row>
    <row r="40" spans="1:17" x14ac:dyDescent="0.2">
      <c r="B40" s="6"/>
      <c r="G40" s="6"/>
      <c r="H40" s="6"/>
      <c r="I40" s="6"/>
    </row>
    <row r="41" spans="1:17" ht="16" x14ac:dyDescent="0.2">
      <c r="C41" s="5" t="s">
        <v>46</v>
      </c>
      <c r="D41" s="5">
        <f>COUNTIF($C$2:$Q$33,"Empire Builder")</f>
        <v>4</v>
      </c>
    </row>
    <row r="42" spans="1:17" ht="16" x14ac:dyDescent="0.2">
      <c r="C42" s="5" t="s">
        <v>24</v>
      </c>
      <c r="D42" s="5">
        <f>COUNTIF($C$2:$Q$33,"Eurorails")</f>
        <v>6</v>
      </c>
    </row>
    <row r="43" spans="1:17" ht="16" x14ac:dyDescent="0.2">
      <c r="C43" s="5" t="s">
        <v>48</v>
      </c>
      <c r="D43" s="5">
        <f>COUNTIF($C$2:$Q$33,"Australian")</f>
        <v>4</v>
      </c>
    </row>
    <row r="44" spans="1:17" ht="16" x14ac:dyDescent="0.2">
      <c r="C44" s="5" t="s">
        <v>54</v>
      </c>
      <c r="D44" s="5">
        <f>COUNTIF($C$2:$Q$33,"British")</f>
        <v>4</v>
      </c>
    </row>
    <row r="45" spans="1:17" ht="16" x14ac:dyDescent="0.2">
      <c r="C45" s="5" t="s">
        <v>49</v>
      </c>
      <c r="D45" s="5">
        <f>COUNTIF($C$2:$Q$33,"Iron Dragon")</f>
        <v>4</v>
      </c>
    </row>
    <row r="46" spans="1:17" ht="16" x14ac:dyDescent="0.2">
      <c r="C46" s="5" t="s">
        <v>52</v>
      </c>
      <c r="D46" s="5">
        <f>COUNTIF($C$2:$Q$33,"Nippon")</f>
        <v>4</v>
      </c>
    </row>
    <row r="47" spans="1:17" ht="16" x14ac:dyDescent="0.2">
      <c r="C47" s="5" t="s">
        <v>50</v>
      </c>
      <c r="D47" s="5">
        <f>COUNTIF($C$2:$Q$33,"India Rails")</f>
        <v>4</v>
      </c>
    </row>
    <row r="48" spans="1:17" ht="16" x14ac:dyDescent="0.2">
      <c r="C48" s="5" t="s">
        <v>47</v>
      </c>
      <c r="D48" s="5">
        <f>COUNTIF($C$2:$Q$33,"Lunar")</f>
        <v>4</v>
      </c>
    </row>
    <row r="49" spans="3:4" ht="16" x14ac:dyDescent="0.2">
      <c r="C49" s="5" t="s">
        <v>51</v>
      </c>
      <c r="D49" s="5">
        <f>COUNTIF($C$2:$Q$33,"Martian")</f>
        <v>4</v>
      </c>
    </row>
    <row r="50" spans="3:4" ht="16" x14ac:dyDescent="0.2">
      <c r="C50" s="5" t="s">
        <v>53</v>
      </c>
      <c r="D50" s="5">
        <f>COUNTIF($C$2:$Q$33,"China")</f>
        <v>4</v>
      </c>
    </row>
    <row r="51" spans="3:4" ht="16" x14ac:dyDescent="0.2">
      <c r="C51" s="5" t="s">
        <v>55</v>
      </c>
      <c r="D51" s="5">
        <f>COUNTIF($C$2:$Q$33,"Russian")</f>
        <v>4</v>
      </c>
    </row>
    <row r="52" spans="3:4" ht="16" x14ac:dyDescent="0.2">
      <c r="C52" s="5" t="s">
        <v>91</v>
      </c>
      <c r="D52" s="5">
        <f>SUM(D41:D51)</f>
        <v>46</v>
      </c>
    </row>
    <row r="55" spans="3:4" ht="16" x14ac:dyDescent="0.2">
      <c r="C55" s="5" t="s">
        <v>64</v>
      </c>
      <c r="D55" s="5">
        <f>COUNTIF($C$2:$Q$33,"US")</f>
        <v>5</v>
      </c>
    </row>
    <row r="56" spans="3:4" x14ac:dyDescent="0.2">
      <c r="C56" s="5">
        <v>1910</v>
      </c>
      <c r="D56" s="5">
        <f>COUNTIF($C$2:$Q$33,"1910")</f>
        <v>0</v>
      </c>
    </row>
    <row r="57" spans="3:4" ht="16" x14ac:dyDescent="0.2">
      <c r="C57" s="5" t="s">
        <v>92</v>
      </c>
      <c r="D57" s="5">
        <f>COUNTIF($C$2:$Q$33,"Europe")</f>
        <v>4</v>
      </c>
    </row>
    <row r="58" spans="3:4" x14ac:dyDescent="0.2">
      <c r="C58" s="5">
        <v>1912</v>
      </c>
      <c r="D58" s="5">
        <f>COUNTIF($C$2:$Q$33,"1912")</f>
        <v>4</v>
      </c>
    </row>
    <row r="59" spans="3:4" ht="16" x14ac:dyDescent="0.2">
      <c r="C59" s="5" t="s">
        <v>68</v>
      </c>
      <c r="D59" s="5">
        <f>COUNTIF($C$2:$Q$33,"Nederlands")</f>
        <v>2</v>
      </c>
    </row>
    <row r="60" spans="3:4" ht="16" x14ac:dyDescent="0.2">
      <c r="C60" s="5" t="s">
        <v>67</v>
      </c>
      <c r="D60" s="5">
        <f>COUNTIF($C$2:$Q$33,"Asia")</f>
        <v>2</v>
      </c>
    </row>
    <row r="61" spans="3:4" ht="16" x14ac:dyDescent="0.2">
      <c r="C61" s="5" t="s">
        <v>66</v>
      </c>
      <c r="D61" s="5">
        <f>COUNTIF($C$2:$Q$33,"Swiss/Nordic")</f>
        <v>2</v>
      </c>
    </row>
    <row r="62" spans="3:4" ht="16" x14ac:dyDescent="0.2">
      <c r="C62" s="5" t="s">
        <v>93</v>
      </c>
      <c r="D62" s="5">
        <f>COUNTIF($C$2:$Q$33,"UK/Penn")</f>
        <v>2</v>
      </c>
    </row>
    <row r="63" spans="3:4" ht="16" x14ac:dyDescent="0.2">
      <c r="C63" s="5" t="s">
        <v>65</v>
      </c>
      <c r="D63" s="5">
        <f>COUNTIF($C$2:$Q$33,"Africa")</f>
        <v>2</v>
      </c>
    </row>
    <row r="64" spans="3:4" ht="16" x14ac:dyDescent="0.2">
      <c r="C64" s="5" t="s">
        <v>94</v>
      </c>
      <c r="D64" s="5">
        <f>COUNTIF($C$2:$Q$33,"Germany")</f>
        <v>2</v>
      </c>
    </row>
    <row r="65" spans="3:4" ht="16" x14ac:dyDescent="0.2">
      <c r="C65" s="5" t="s">
        <v>50</v>
      </c>
      <c r="D65" s="5">
        <f>COUNTIF($C$2:$Q$33,"India")</f>
        <v>3</v>
      </c>
    </row>
    <row r="68" spans="3:4" ht="16" x14ac:dyDescent="0.2">
      <c r="C68" s="5" t="s">
        <v>96</v>
      </c>
      <c r="D68" s="5">
        <f>COUNTIF($C$2:$Q$33,"Boxcars")</f>
        <v>3</v>
      </c>
    </row>
    <row r="69" spans="3:4" ht="32" x14ac:dyDescent="0.2">
      <c r="C69" s="5" t="s">
        <v>37</v>
      </c>
      <c r="D69" s="5">
        <f>COUNTIF($C$2:$Q$33,"On the Underground")</f>
        <v>4</v>
      </c>
    </row>
    <row r="70" spans="3:4" ht="16" x14ac:dyDescent="0.2">
      <c r="C70" s="5" t="s">
        <v>16</v>
      </c>
      <c r="D70" s="5">
        <f>COUNTIF($C$2:$Q$33,"Express")</f>
        <v>4</v>
      </c>
    </row>
    <row r="71" spans="3:4" ht="32" x14ac:dyDescent="0.2">
      <c r="C71" s="5" t="s">
        <v>40</v>
      </c>
      <c r="D71" s="5">
        <f>COUNTIF($C$2:$Q$33,"Railways of the World")</f>
        <v>4</v>
      </c>
    </row>
    <row r="72" spans="3:4" ht="16" x14ac:dyDescent="0.2">
      <c r="C72" s="5" t="s">
        <v>97</v>
      </c>
      <c r="D72" s="5">
        <f>COUNTIF($C$2:$Q$33,"Settlers of America")</f>
        <v>4</v>
      </c>
    </row>
    <row r="73" spans="3:4" ht="16" x14ac:dyDescent="0.2">
      <c r="C73" s="5" t="s">
        <v>98</v>
      </c>
      <c r="D73" s="5">
        <f>COUNTIF($C$2:$Q$33,"Union Pacific")</f>
        <v>5</v>
      </c>
    </row>
    <row r="74" spans="3:4" ht="16" x14ac:dyDescent="0.2">
      <c r="C74" s="5" t="s">
        <v>77</v>
      </c>
      <c r="D74" s="5">
        <f>COUNTIF($C$2:$Q$33,"Union Pacific")</f>
        <v>5</v>
      </c>
    </row>
    <row r="75" spans="3:4" ht="32" x14ac:dyDescent="0.2">
      <c r="C75" s="5" t="s">
        <v>38</v>
      </c>
      <c r="D75" s="5">
        <f>COUNTIF($C$2:$Q$33,"Russian Railroads")</f>
        <v>3</v>
      </c>
    </row>
    <row r="78" spans="3:4" ht="16" x14ac:dyDescent="0.2">
      <c r="C78" s="5" t="s">
        <v>17</v>
      </c>
      <c r="D78" s="5">
        <f>COUNTIF($C$2:$Q$33,"Metro")</f>
        <v>3</v>
      </c>
    </row>
    <row r="79" spans="3:4" ht="32" x14ac:dyDescent="0.2">
      <c r="C79" s="5" t="s">
        <v>78</v>
      </c>
      <c r="D79" s="5">
        <f>COUNTIF($C$2:$Q$33,"Trans America/ Europa")</f>
        <v>2</v>
      </c>
    </row>
    <row r="80" spans="3:4" ht="32" x14ac:dyDescent="0.2">
      <c r="C80" s="5" t="s">
        <v>41</v>
      </c>
      <c r="D80" s="5">
        <f>COUNTIF($C$2:$Q$33,"Great Western Trails")</f>
        <v>6</v>
      </c>
    </row>
    <row r="81" spans="3:4" ht="32" x14ac:dyDescent="0.2">
      <c r="C81" s="5" t="s">
        <v>59</v>
      </c>
      <c r="D81" s="5">
        <f>COUNTIF($C$2:$Q$33,"Switching Tracks")</f>
        <v>3</v>
      </c>
    </row>
    <row r="82" spans="3:4" ht="16" x14ac:dyDescent="0.2">
      <c r="C82" s="5" t="s">
        <v>18</v>
      </c>
      <c r="D82" s="5">
        <f>COUNTIF($C$2:$Q$33,"Rolling Freight")</f>
        <v>1</v>
      </c>
    </row>
    <row r="83" spans="3:4" ht="16" x14ac:dyDescent="0.2">
      <c r="C83" s="5" t="s">
        <v>36</v>
      </c>
      <c r="D83" s="5">
        <f>COUNTIF($C$2:$Q$33,"Spike")</f>
        <v>5</v>
      </c>
    </row>
    <row r="84" spans="3:4" ht="16" x14ac:dyDescent="0.2">
      <c r="C84" s="5" t="s">
        <v>79</v>
      </c>
      <c r="D84" s="5">
        <f>COUNTIF($C$2:$Q$33,"Trains")</f>
        <v>2</v>
      </c>
    </row>
    <row r="85" spans="3:4" ht="16" x14ac:dyDescent="0.2">
      <c r="C85" s="5" t="s">
        <v>62</v>
      </c>
      <c r="D85" s="5">
        <f>COUNTIF($C$2:$Q$33,"First Class")</f>
        <v>2</v>
      </c>
    </row>
    <row r="86" spans="3:4" ht="16" x14ac:dyDescent="0.2">
      <c r="C86" s="5" t="s">
        <v>61</v>
      </c>
      <c r="D86" s="5">
        <f>COUNTIF($C$2:$Q$33,"Last Spike")</f>
        <v>3</v>
      </c>
    </row>
    <row r="87" spans="3:4" ht="32" x14ac:dyDescent="0.2">
      <c r="C87" s="5" t="s">
        <v>60</v>
      </c>
      <c r="D87" s="5">
        <f>COUNTIF($C$2:$Q$33,"Railroad Revolution")</f>
        <v>4</v>
      </c>
    </row>
    <row r="88" spans="3:4" ht="16" x14ac:dyDescent="0.2">
      <c r="C88" s="5" t="s">
        <v>58</v>
      </c>
      <c r="D88" s="5">
        <f>COUNTIF($C$2:$Q$33,"No Caboose")</f>
        <v>3</v>
      </c>
    </row>
    <row r="89" spans="3:4" ht="16" x14ac:dyDescent="0.2">
      <c r="C89" s="5" t="s">
        <v>75</v>
      </c>
      <c r="D89" s="5">
        <f>COUNTIF($C$2:$Q$33,"RONE")</f>
        <v>1</v>
      </c>
    </row>
  </sheetData>
  <mergeCells count="30">
    <mergeCell ref="B30:B31"/>
    <mergeCell ref="M30:P30"/>
    <mergeCell ref="C31:F31"/>
    <mergeCell ref="C33:D33"/>
    <mergeCell ref="I34:J34"/>
    <mergeCell ref="P25:Q25"/>
    <mergeCell ref="B27:B29"/>
    <mergeCell ref="I28:L28"/>
    <mergeCell ref="C29:D29"/>
    <mergeCell ref="E29:F29"/>
    <mergeCell ref="H29:K29"/>
    <mergeCell ref="P29:Q29"/>
    <mergeCell ref="M25:O25"/>
    <mergeCell ref="B20:B21"/>
    <mergeCell ref="B23:B24"/>
    <mergeCell ref="D23:G23"/>
    <mergeCell ref="I23:L23"/>
    <mergeCell ref="B25:B26"/>
    <mergeCell ref="M19:O19"/>
    <mergeCell ref="B2:B3"/>
    <mergeCell ref="B4:B5"/>
    <mergeCell ref="B6:B8"/>
    <mergeCell ref="P7:Q7"/>
    <mergeCell ref="B9:B10"/>
    <mergeCell ref="B12:B13"/>
    <mergeCell ref="B14:B15"/>
    <mergeCell ref="B16:B18"/>
    <mergeCell ref="H18:J18"/>
    <mergeCell ref="M18:N18"/>
    <mergeCell ref="O18:P18"/>
  </mergeCells>
  <pageMargins left="0.25" right="0.25" top="0.75" bottom="0.75" header="0.3" footer="0.3"/>
  <pageSetup scale="6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51"/>
  <sheetViews>
    <sheetView workbookViewId="0">
      <pane ySplit="1" topLeftCell="A9" activePane="bottomLeft" state="frozen"/>
      <selection pane="bottomLeft" activeCell="F21" sqref="F21"/>
    </sheetView>
  </sheetViews>
  <sheetFormatPr baseColWidth="10" defaultColWidth="8.83203125" defaultRowHeight="15" x14ac:dyDescent="0.2"/>
  <cols>
    <col min="1" max="1" width="4.1640625" style="1" bestFit="1" customWidth="1"/>
    <col min="2" max="2" width="8.83203125" style="4"/>
    <col min="3" max="17" width="12.5" style="5" customWidth="1"/>
    <col min="18" max="18" width="8.83203125" style="1"/>
  </cols>
  <sheetData>
    <row r="1" spans="1:19" ht="16" x14ac:dyDescent="0.2">
      <c r="A1" s="8" t="s">
        <v>0</v>
      </c>
      <c r="B1" s="9"/>
      <c r="C1" s="10" t="s">
        <v>1</v>
      </c>
      <c r="D1" s="10" t="s">
        <v>2</v>
      </c>
      <c r="E1" s="10" t="s">
        <v>28</v>
      </c>
      <c r="F1" s="10" t="s">
        <v>3</v>
      </c>
      <c r="G1" s="10" t="s">
        <v>4</v>
      </c>
      <c r="H1" s="10" t="s">
        <v>5</v>
      </c>
      <c r="I1" s="10" t="s">
        <v>6</v>
      </c>
      <c r="J1" s="10" t="s">
        <v>7</v>
      </c>
      <c r="K1" s="10" t="s">
        <v>8</v>
      </c>
      <c r="L1" s="10" t="s">
        <v>9</v>
      </c>
      <c r="M1" s="10" t="s">
        <v>10</v>
      </c>
      <c r="N1" s="10" t="s">
        <v>11</v>
      </c>
      <c r="O1" s="10" t="s">
        <v>12</v>
      </c>
      <c r="P1" s="10" t="s">
        <v>13</v>
      </c>
      <c r="Q1" s="10" t="s">
        <v>31</v>
      </c>
    </row>
    <row r="2" spans="1:19" ht="16" x14ac:dyDescent="0.2">
      <c r="A2" s="8" t="s">
        <v>14</v>
      </c>
      <c r="B2" s="145" t="s">
        <v>15</v>
      </c>
      <c r="C2" s="11"/>
      <c r="D2" s="11">
        <v>1912</v>
      </c>
      <c r="E2" s="11"/>
      <c r="F2" s="11" t="s">
        <v>64</v>
      </c>
      <c r="G2" s="11"/>
      <c r="H2" s="11" t="s">
        <v>66</v>
      </c>
      <c r="I2" s="11"/>
      <c r="J2" s="11" t="s">
        <v>69</v>
      </c>
      <c r="K2" s="11"/>
      <c r="L2" s="11" t="s">
        <v>64</v>
      </c>
      <c r="M2" s="11"/>
      <c r="N2" s="11" t="s">
        <v>70</v>
      </c>
      <c r="O2" s="11"/>
      <c r="P2" s="11" t="s">
        <v>67</v>
      </c>
      <c r="Q2" s="11"/>
    </row>
    <row r="3" spans="1:19" ht="16" x14ac:dyDescent="0.2">
      <c r="A3" s="8"/>
      <c r="B3" s="145"/>
      <c r="C3" s="11"/>
      <c r="D3" s="11" t="s">
        <v>63</v>
      </c>
      <c r="E3" s="11"/>
      <c r="F3" s="11" t="s">
        <v>65</v>
      </c>
      <c r="G3" s="11"/>
      <c r="H3" s="11" t="s">
        <v>67</v>
      </c>
      <c r="I3" s="11"/>
      <c r="J3" s="11" t="s">
        <v>68</v>
      </c>
      <c r="K3" s="11"/>
      <c r="L3" s="11" t="s">
        <v>50</v>
      </c>
      <c r="M3" s="11"/>
      <c r="N3" s="11">
        <v>1912</v>
      </c>
      <c r="O3" s="11"/>
      <c r="P3" s="11" t="s">
        <v>80</v>
      </c>
      <c r="Q3" s="11"/>
    </row>
    <row r="4" spans="1:19" ht="16" x14ac:dyDescent="0.2">
      <c r="A4" s="8"/>
      <c r="B4" s="145" t="s">
        <v>85</v>
      </c>
      <c r="C4" s="11" t="s">
        <v>46</v>
      </c>
      <c r="D4" s="11"/>
      <c r="E4" s="11" t="s">
        <v>24</v>
      </c>
      <c r="F4" s="11" t="s">
        <v>48</v>
      </c>
      <c r="G4" s="11"/>
      <c r="H4" s="11" t="s">
        <v>53</v>
      </c>
      <c r="I4" s="11" t="s">
        <v>50</v>
      </c>
      <c r="J4" s="11"/>
      <c r="K4" s="11" t="s">
        <v>24</v>
      </c>
      <c r="L4" s="11"/>
      <c r="M4" s="11" t="s">
        <v>46</v>
      </c>
      <c r="N4" s="11"/>
      <c r="O4" s="11"/>
      <c r="P4" s="11" t="s">
        <v>48</v>
      </c>
      <c r="Q4" s="11"/>
    </row>
    <row r="5" spans="1:19" ht="16" x14ac:dyDescent="0.2">
      <c r="A5" s="8"/>
      <c r="B5" s="145"/>
      <c r="C5" s="11" t="s">
        <v>47</v>
      </c>
      <c r="D5" s="11"/>
      <c r="E5" s="11" t="s">
        <v>49</v>
      </c>
      <c r="F5" s="11" t="s">
        <v>55</v>
      </c>
      <c r="G5" s="11"/>
      <c r="H5" s="11" t="s">
        <v>54</v>
      </c>
      <c r="I5" s="11" t="s">
        <v>52</v>
      </c>
      <c r="J5" s="11"/>
      <c r="K5" s="11" t="s">
        <v>51</v>
      </c>
      <c r="L5" s="11"/>
      <c r="M5" s="11" t="s">
        <v>55</v>
      </c>
      <c r="N5" s="11"/>
      <c r="O5" s="11"/>
      <c r="P5" s="11" t="s">
        <v>47</v>
      </c>
      <c r="Q5" s="11"/>
    </row>
    <row r="6" spans="1:19" ht="32" x14ac:dyDescent="0.2">
      <c r="A6" s="8"/>
      <c r="B6" s="145" t="s">
        <v>89</v>
      </c>
      <c r="C6" s="12" t="s">
        <v>73</v>
      </c>
      <c r="D6" s="13" t="s">
        <v>36</v>
      </c>
      <c r="E6" s="14" t="s">
        <v>39</v>
      </c>
      <c r="F6" s="15" t="s">
        <v>37</v>
      </c>
      <c r="G6" s="12" t="s">
        <v>60</v>
      </c>
      <c r="H6" s="16" t="s">
        <v>38</v>
      </c>
      <c r="I6" s="14" t="s">
        <v>62</v>
      </c>
      <c r="J6" s="13" t="s">
        <v>36</v>
      </c>
      <c r="K6" s="15" t="s">
        <v>37</v>
      </c>
      <c r="L6" s="17" t="s">
        <v>41</v>
      </c>
      <c r="M6" s="14" t="s">
        <v>39</v>
      </c>
      <c r="N6" s="12" t="s">
        <v>73</v>
      </c>
      <c r="O6" s="13" t="s">
        <v>36</v>
      </c>
      <c r="P6" s="16" t="s">
        <v>38</v>
      </c>
      <c r="Q6" s="11"/>
    </row>
    <row r="7" spans="1:19" ht="14.75" customHeight="1" x14ac:dyDescent="0.2">
      <c r="A7" s="8"/>
      <c r="B7" s="145"/>
      <c r="C7" s="13" t="s">
        <v>76</v>
      </c>
      <c r="D7" s="11"/>
      <c r="E7" s="13" t="s">
        <v>61</v>
      </c>
      <c r="F7" s="13" t="s">
        <v>76</v>
      </c>
      <c r="G7" s="11"/>
      <c r="H7" s="17" t="s">
        <v>42</v>
      </c>
      <c r="I7" s="13" t="s">
        <v>76</v>
      </c>
      <c r="J7" s="13" t="s">
        <v>17</v>
      </c>
      <c r="K7" s="11"/>
      <c r="L7" s="13" t="s">
        <v>76</v>
      </c>
      <c r="M7" s="15" t="s">
        <v>16</v>
      </c>
      <c r="N7" s="16" t="s">
        <v>58</v>
      </c>
      <c r="O7" s="17" t="s">
        <v>74</v>
      </c>
      <c r="P7" s="135" t="s">
        <v>82</v>
      </c>
      <c r="Q7" s="135"/>
    </row>
    <row r="8" spans="1:19" ht="32" x14ac:dyDescent="0.2">
      <c r="A8" s="8"/>
      <c r="B8" s="145"/>
      <c r="C8" s="15" t="s">
        <v>16</v>
      </c>
      <c r="D8" s="11"/>
      <c r="E8" s="16" t="s">
        <v>58</v>
      </c>
      <c r="F8" s="17" t="s">
        <v>41</v>
      </c>
      <c r="G8" s="11"/>
      <c r="H8" s="11"/>
      <c r="I8" s="11"/>
      <c r="J8" s="16" t="s">
        <v>40</v>
      </c>
      <c r="K8" s="11"/>
      <c r="L8" s="11"/>
      <c r="M8" s="11"/>
      <c r="N8" s="11"/>
      <c r="O8" s="11"/>
      <c r="P8" s="15" t="s">
        <v>37</v>
      </c>
      <c r="Q8" s="18"/>
    </row>
    <row r="9" spans="1:19" ht="16" x14ac:dyDescent="0.2">
      <c r="A9" s="8"/>
      <c r="B9" s="145" t="s">
        <v>44</v>
      </c>
      <c r="C9" s="11" t="s">
        <v>45</v>
      </c>
      <c r="D9" s="11"/>
      <c r="E9" s="11"/>
      <c r="F9" s="11"/>
      <c r="G9" s="11" t="s">
        <v>45</v>
      </c>
      <c r="H9" s="11"/>
      <c r="I9" s="11"/>
      <c r="J9" s="11"/>
      <c r="K9" s="11" t="s">
        <v>45</v>
      </c>
      <c r="L9" s="11"/>
      <c r="M9" s="11"/>
      <c r="N9" s="11"/>
      <c r="O9" s="11" t="s">
        <v>45</v>
      </c>
      <c r="P9" s="11"/>
      <c r="Q9" s="11"/>
    </row>
    <row r="10" spans="1:19" s="1" customFormat="1" ht="16" thickBot="1" x14ac:dyDescent="0.25">
      <c r="A10" s="8"/>
      <c r="B10" s="145"/>
      <c r="C10" s="11"/>
      <c r="D10" s="11"/>
      <c r="E10" s="11">
        <v>1846</v>
      </c>
      <c r="F10" s="11"/>
      <c r="G10" s="11"/>
      <c r="H10" s="11"/>
      <c r="I10" s="11"/>
      <c r="J10" s="11"/>
      <c r="K10" s="11">
        <v>1846</v>
      </c>
      <c r="L10" s="11"/>
      <c r="M10" s="11"/>
      <c r="N10" s="11"/>
      <c r="O10" s="11"/>
      <c r="P10" s="11"/>
      <c r="Q10" s="11"/>
    </row>
    <row r="11" spans="1:19" s="2" customFormat="1" ht="8" customHeight="1" thickBot="1" x14ac:dyDescent="0.25">
      <c r="A11" s="19"/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7"/>
      <c r="S11" s="3"/>
    </row>
    <row r="12" spans="1:19" ht="16" x14ac:dyDescent="0.2">
      <c r="A12" s="8" t="s">
        <v>21</v>
      </c>
      <c r="B12" s="145" t="s">
        <v>15</v>
      </c>
      <c r="C12" s="11"/>
      <c r="D12" s="11">
        <v>1912</v>
      </c>
      <c r="E12" s="11"/>
      <c r="F12" s="11" t="s">
        <v>69</v>
      </c>
      <c r="G12" s="11"/>
      <c r="H12" s="11" t="s">
        <v>64</v>
      </c>
      <c r="I12" s="11"/>
      <c r="J12" s="11" t="s">
        <v>66</v>
      </c>
      <c r="K12" s="11"/>
      <c r="L12" s="11" t="s">
        <v>65</v>
      </c>
      <c r="M12" s="11"/>
      <c r="N12" s="11" t="s">
        <v>69</v>
      </c>
      <c r="O12" s="11"/>
      <c r="P12" s="11" t="s">
        <v>64</v>
      </c>
      <c r="Q12" s="11"/>
    </row>
    <row r="13" spans="1:19" ht="16" x14ac:dyDescent="0.2">
      <c r="A13" s="8"/>
      <c r="B13" s="145"/>
      <c r="C13" s="11"/>
      <c r="D13" s="11" t="s">
        <v>63</v>
      </c>
      <c r="E13" s="11"/>
      <c r="F13" s="11" t="s">
        <v>50</v>
      </c>
      <c r="G13" s="11"/>
      <c r="H13" s="11" t="s">
        <v>68</v>
      </c>
      <c r="I13" s="11"/>
      <c r="J13" s="11">
        <v>1912</v>
      </c>
      <c r="K13" s="11"/>
      <c r="L13" s="11" t="s">
        <v>64</v>
      </c>
      <c r="M13" s="11"/>
      <c r="N13" s="11" t="s">
        <v>50</v>
      </c>
      <c r="O13" s="11"/>
      <c r="P13" s="11" t="s">
        <v>70</v>
      </c>
      <c r="Q13" s="11"/>
    </row>
    <row r="14" spans="1:19" ht="16" x14ac:dyDescent="0.2">
      <c r="A14" s="8"/>
      <c r="B14" s="145" t="s">
        <v>85</v>
      </c>
      <c r="C14" s="11" t="s">
        <v>24</v>
      </c>
      <c r="D14" s="11"/>
      <c r="E14" s="11" t="s">
        <v>56</v>
      </c>
      <c r="F14" s="11" t="s">
        <v>49</v>
      </c>
      <c r="G14" s="11"/>
      <c r="H14" s="11" t="s">
        <v>51</v>
      </c>
      <c r="I14" s="11" t="s">
        <v>48</v>
      </c>
      <c r="J14" s="11"/>
      <c r="K14" s="11" t="s">
        <v>52</v>
      </c>
      <c r="L14" s="11"/>
      <c r="M14" s="11" t="s">
        <v>55</v>
      </c>
      <c r="N14" s="11"/>
      <c r="O14" s="11"/>
      <c r="P14" s="11" t="s">
        <v>24</v>
      </c>
      <c r="Q14" s="11"/>
    </row>
    <row r="15" spans="1:19" ht="16" x14ac:dyDescent="0.2">
      <c r="A15" s="8"/>
      <c r="B15" s="145"/>
      <c r="C15" s="11" t="s">
        <v>90</v>
      </c>
      <c r="D15" s="11"/>
      <c r="E15" s="11" t="s">
        <v>52</v>
      </c>
      <c r="F15" s="11" t="s">
        <v>53</v>
      </c>
      <c r="G15" s="11"/>
      <c r="H15" s="11" t="s">
        <v>46</v>
      </c>
      <c r="I15" s="11" t="s">
        <v>47</v>
      </c>
      <c r="J15" s="11"/>
      <c r="K15" s="11" t="s">
        <v>54</v>
      </c>
      <c r="L15" s="11"/>
      <c r="M15" s="11" t="s">
        <v>90</v>
      </c>
      <c r="N15" s="11"/>
      <c r="O15" s="11"/>
      <c r="P15" s="11" t="s">
        <v>49</v>
      </c>
      <c r="Q15" s="11"/>
    </row>
    <row r="16" spans="1:19" ht="32" x14ac:dyDescent="0.2">
      <c r="A16" s="8"/>
      <c r="B16" s="145" t="s">
        <v>89</v>
      </c>
      <c r="C16" s="15" t="s">
        <v>37</v>
      </c>
      <c r="D16" s="15" t="s">
        <v>16</v>
      </c>
      <c r="E16" s="12" t="s">
        <v>60</v>
      </c>
      <c r="F16" s="17" t="s">
        <v>41</v>
      </c>
      <c r="G16" s="14" t="s">
        <v>78</v>
      </c>
      <c r="H16" s="16" t="s">
        <v>40</v>
      </c>
      <c r="I16" s="12" t="s">
        <v>73</v>
      </c>
      <c r="J16" s="14" t="s">
        <v>39</v>
      </c>
      <c r="K16" s="16" t="s">
        <v>58</v>
      </c>
      <c r="L16" s="17" t="s">
        <v>41</v>
      </c>
      <c r="M16" s="16" t="s">
        <v>40</v>
      </c>
      <c r="N16" s="16" t="s">
        <v>77</v>
      </c>
      <c r="O16" s="12" t="s">
        <v>73</v>
      </c>
      <c r="P16" s="12" t="s">
        <v>60</v>
      </c>
      <c r="Q16" s="11"/>
    </row>
    <row r="17" spans="1:19" ht="32" x14ac:dyDescent="0.2">
      <c r="A17" s="8"/>
      <c r="B17" s="145"/>
      <c r="C17" s="13" t="s">
        <v>36</v>
      </c>
      <c r="D17" s="13" t="s">
        <v>17</v>
      </c>
      <c r="E17" s="14" t="s">
        <v>39</v>
      </c>
      <c r="F17" s="16" t="s">
        <v>38</v>
      </c>
      <c r="G17" s="13" t="s">
        <v>61</v>
      </c>
      <c r="H17" s="13" t="s">
        <v>36</v>
      </c>
      <c r="I17" s="17" t="s">
        <v>43</v>
      </c>
      <c r="J17" s="15" t="s">
        <v>16</v>
      </c>
      <c r="K17" s="11"/>
      <c r="L17" s="13" t="s">
        <v>17</v>
      </c>
      <c r="M17" s="14" t="s">
        <v>79</v>
      </c>
      <c r="N17" s="11"/>
      <c r="O17" s="13" t="s">
        <v>59</v>
      </c>
      <c r="P17" s="14" t="s">
        <v>39</v>
      </c>
      <c r="Q17" s="11"/>
    </row>
    <row r="18" spans="1:19" ht="14.75" customHeight="1" x14ac:dyDescent="0.2">
      <c r="A18" s="8"/>
      <c r="B18" s="145"/>
      <c r="C18" s="17" t="s">
        <v>42</v>
      </c>
      <c r="D18" s="11"/>
      <c r="E18" s="11"/>
      <c r="F18" s="11"/>
      <c r="G18" s="11"/>
      <c r="H18" s="135" t="s">
        <v>34</v>
      </c>
      <c r="I18" s="135"/>
      <c r="J18" s="135"/>
      <c r="K18" s="11"/>
      <c r="L18" s="11"/>
      <c r="M18" s="135" t="s">
        <v>81</v>
      </c>
      <c r="N18" s="135"/>
      <c r="O18" s="135" t="s">
        <v>35</v>
      </c>
      <c r="P18" s="135"/>
      <c r="Q18" s="11"/>
    </row>
    <row r="19" spans="1:19" x14ac:dyDescent="0.2">
      <c r="A19" s="8"/>
      <c r="B19" s="9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35" t="s">
        <v>33</v>
      </c>
      <c r="N19" s="135"/>
      <c r="O19" s="135"/>
      <c r="P19" s="11"/>
      <c r="Q19" s="18"/>
      <c r="R19" s="6"/>
    </row>
    <row r="20" spans="1:19" ht="16" x14ac:dyDescent="0.2">
      <c r="A20" s="8"/>
      <c r="B20" s="145" t="s">
        <v>44</v>
      </c>
      <c r="C20" s="11" t="s">
        <v>45</v>
      </c>
      <c r="D20" s="11"/>
      <c r="E20" s="11"/>
      <c r="F20" s="11"/>
      <c r="G20" s="11" t="s">
        <v>45</v>
      </c>
      <c r="H20" s="11"/>
      <c r="I20" s="11"/>
      <c r="J20" s="11"/>
      <c r="K20" s="11" t="s">
        <v>45</v>
      </c>
      <c r="L20" s="11"/>
      <c r="M20" s="11"/>
      <c r="N20" s="11"/>
      <c r="O20" s="11" t="s">
        <v>45</v>
      </c>
      <c r="P20" s="11"/>
      <c r="Q20" s="11"/>
    </row>
    <row r="21" spans="1:19" ht="16" thickBot="1" x14ac:dyDescent="0.25">
      <c r="A21" s="8"/>
      <c r="B21" s="145"/>
      <c r="C21" s="11"/>
      <c r="D21" s="11"/>
      <c r="E21" s="11"/>
      <c r="F21" s="11"/>
      <c r="G21" s="11">
        <v>1846</v>
      </c>
      <c r="H21" s="11"/>
      <c r="I21" s="11"/>
      <c r="J21" s="11"/>
      <c r="K21" s="11"/>
      <c r="L21" s="11"/>
      <c r="M21" s="11">
        <v>1846</v>
      </c>
      <c r="N21" s="11"/>
      <c r="O21" s="11"/>
      <c r="P21" s="11"/>
      <c r="Q21" s="11"/>
    </row>
    <row r="22" spans="1:19" s="2" customFormat="1" ht="8" customHeight="1" thickBot="1" x14ac:dyDescent="0.25">
      <c r="A22" s="19"/>
      <c r="B22" s="20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7"/>
      <c r="S22" s="3"/>
    </row>
    <row r="23" spans="1:19" ht="28.75" customHeight="1" x14ac:dyDescent="0.2">
      <c r="A23" s="8" t="s">
        <v>20</v>
      </c>
      <c r="B23" s="145" t="s">
        <v>15</v>
      </c>
      <c r="C23" s="11"/>
      <c r="D23" s="135" t="s">
        <v>71</v>
      </c>
      <c r="E23" s="135"/>
      <c r="F23" s="135"/>
      <c r="G23" s="135"/>
      <c r="H23" s="11"/>
      <c r="I23" s="135" t="s">
        <v>72</v>
      </c>
      <c r="J23" s="135"/>
      <c r="K23" s="135"/>
      <c r="L23" s="135"/>
      <c r="M23" s="11"/>
      <c r="N23" s="11" t="s">
        <v>87</v>
      </c>
      <c r="O23" s="11"/>
      <c r="P23" s="11" t="s">
        <v>87</v>
      </c>
      <c r="Q23" s="11"/>
    </row>
    <row r="24" spans="1:19" ht="16" x14ac:dyDescent="0.2">
      <c r="A24" s="8"/>
      <c r="B24" s="145"/>
      <c r="C24" s="11"/>
      <c r="D24" s="11"/>
      <c r="E24" s="11"/>
      <c r="F24" s="11" t="s">
        <v>84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9" ht="28.75" customHeight="1" x14ac:dyDescent="0.2">
      <c r="A25" s="8"/>
      <c r="B25" s="145" t="s">
        <v>85</v>
      </c>
      <c r="C25" s="11" t="s">
        <v>51</v>
      </c>
      <c r="D25" s="11"/>
      <c r="E25" s="11" t="s">
        <v>24</v>
      </c>
      <c r="F25" s="11" t="s">
        <v>57</v>
      </c>
      <c r="G25" s="11"/>
      <c r="H25" s="11" t="s">
        <v>49</v>
      </c>
      <c r="I25" s="11" t="s">
        <v>52</v>
      </c>
      <c r="J25" s="11"/>
      <c r="K25" s="11"/>
      <c r="L25" s="11"/>
      <c r="M25" s="135" t="s">
        <v>22</v>
      </c>
      <c r="N25" s="135"/>
      <c r="O25" s="135"/>
      <c r="P25" s="135" t="s">
        <v>23</v>
      </c>
      <c r="Q25" s="135"/>
    </row>
    <row r="26" spans="1:19" ht="16" x14ac:dyDescent="0.2">
      <c r="A26" s="8"/>
      <c r="B26" s="145"/>
      <c r="C26" s="11" t="s">
        <v>53</v>
      </c>
      <c r="D26" s="11"/>
      <c r="E26" s="11" t="s">
        <v>47</v>
      </c>
      <c r="F26" s="11" t="s">
        <v>54</v>
      </c>
      <c r="G26" s="11"/>
      <c r="H26" s="11" t="s">
        <v>46</v>
      </c>
      <c r="I26" s="11" t="s">
        <v>90</v>
      </c>
      <c r="J26" s="11"/>
      <c r="K26" s="11"/>
      <c r="L26" s="11"/>
      <c r="M26" s="11"/>
      <c r="N26" s="11"/>
      <c r="O26" s="11"/>
      <c r="P26" s="11" t="s">
        <v>24</v>
      </c>
      <c r="Q26" s="11"/>
    </row>
    <row r="27" spans="1:19" ht="32" x14ac:dyDescent="0.2">
      <c r="A27" s="8"/>
      <c r="B27" s="145" t="s">
        <v>89</v>
      </c>
      <c r="C27" s="16" t="s">
        <v>40</v>
      </c>
      <c r="D27" s="17" t="s">
        <v>42</v>
      </c>
      <c r="E27" s="11"/>
      <c r="F27" s="17" t="s">
        <v>41</v>
      </c>
      <c r="G27" s="14" t="s">
        <v>79</v>
      </c>
      <c r="H27" s="12" t="s">
        <v>60</v>
      </c>
      <c r="I27" s="13" t="s">
        <v>59</v>
      </c>
      <c r="J27" s="14" t="s">
        <v>78</v>
      </c>
      <c r="K27" s="11"/>
      <c r="L27" s="11"/>
      <c r="M27" s="14" t="s">
        <v>62</v>
      </c>
      <c r="N27" s="11"/>
      <c r="O27" s="13" t="s">
        <v>61</v>
      </c>
      <c r="P27" s="14" t="s">
        <v>19</v>
      </c>
      <c r="Q27" s="11"/>
    </row>
    <row r="28" spans="1:19" ht="32" x14ac:dyDescent="0.2">
      <c r="A28" s="8"/>
      <c r="B28" s="145"/>
      <c r="C28" s="13" t="s">
        <v>59</v>
      </c>
      <c r="D28" s="11"/>
      <c r="E28" s="12" t="s">
        <v>18</v>
      </c>
      <c r="F28" s="15" t="s">
        <v>76</v>
      </c>
      <c r="G28" s="16" t="s">
        <v>75</v>
      </c>
      <c r="H28" s="11"/>
      <c r="I28" s="135" t="s">
        <v>25</v>
      </c>
      <c r="J28" s="135"/>
      <c r="K28" s="135"/>
      <c r="L28" s="135"/>
      <c r="M28" s="17" t="s">
        <v>41</v>
      </c>
      <c r="N28" s="11"/>
      <c r="O28" s="11"/>
      <c r="P28" s="15" t="s">
        <v>76</v>
      </c>
      <c r="Q28" s="11"/>
    </row>
    <row r="29" spans="1:19" x14ac:dyDescent="0.2">
      <c r="A29" s="8"/>
      <c r="B29" s="145"/>
      <c r="C29" s="135" t="s">
        <v>29</v>
      </c>
      <c r="D29" s="135"/>
      <c r="E29" s="135" t="s">
        <v>30</v>
      </c>
      <c r="F29" s="135"/>
      <c r="G29" s="11"/>
      <c r="H29" s="135" t="s">
        <v>26</v>
      </c>
      <c r="I29" s="135"/>
      <c r="J29" s="135"/>
      <c r="K29" s="135"/>
      <c r="L29" s="11"/>
      <c r="M29" s="11"/>
      <c r="N29" s="11"/>
      <c r="O29" s="11"/>
      <c r="P29" s="135" t="s">
        <v>32</v>
      </c>
      <c r="Q29" s="135"/>
    </row>
    <row r="30" spans="1:19" ht="16" x14ac:dyDescent="0.2">
      <c r="A30" s="8"/>
      <c r="B30" s="145" t="s">
        <v>44</v>
      </c>
      <c r="C30" s="11" t="s">
        <v>45</v>
      </c>
      <c r="D30" s="11"/>
      <c r="E30" s="11"/>
      <c r="F30" s="11"/>
      <c r="G30" s="11" t="s">
        <v>45</v>
      </c>
      <c r="H30" s="11"/>
      <c r="I30" s="11"/>
      <c r="J30" s="11"/>
      <c r="K30" s="11"/>
      <c r="L30" s="11"/>
      <c r="M30" s="135" t="s">
        <v>27</v>
      </c>
      <c r="N30" s="135"/>
      <c r="O30" s="135"/>
      <c r="P30" s="135"/>
      <c r="Q30" s="11"/>
    </row>
    <row r="31" spans="1:19" x14ac:dyDescent="0.2">
      <c r="A31" s="8"/>
      <c r="B31" s="145"/>
      <c r="C31" s="135" t="s">
        <v>83</v>
      </c>
      <c r="D31" s="135"/>
      <c r="E31" s="135"/>
      <c r="F31" s="135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9" x14ac:dyDescent="0.2">
      <c r="A32" s="8"/>
      <c r="B32" s="9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x14ac:dyDescent="0.2">
      <c r="A33" s="8"/>
      <c r="B33" s="9"/>
      <c r="C33" s="134" t="s">
        <v>88</v>
      </c>
      <c r="D33" s="134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x14ac:dyDescent="0.2">
      <c r="A34" s="8"/>
      <c r="B34" s="18"/>
      <c r="C34" s="22">
        <v>4</v>
      </c>
      <c r="D34" s="23">
        <v>5</v>
      </c>
      <c r="E34" s="24">
        <v>6</v>
      </c>
      <c r="F34" s="25">
        <v>7</v>
      </c>
      <c r="G34" s="26">
        <v>8</v>
      </c>
      <c r="H34" s="27">
        <v>9</v>
      </c>
      <c r="I34" s="135" t="s">
        <v>86</v>
      </c>
      <c r="J34" s="135"/>
      <c r="K34" s="11"/>
      <c r="L34" s="11"/>
      <c r="M34" s="11"/>
      <c r="N34" s="11"/>
      <c r="O34" s="11"/>
      <c r="P34" s="11"/>
      <c r="Q34" s="11"/>
    </row>
    <row r="35" spans="1:17" x14ac:dyDescent="0.2">
      <c r="B35" s="6"/>
    </row>
    <row r="36" spans="1:17" x14ac:dyDescent="0.2">
      <c r="B36" s="6"/>
    </row>
    <row r="37" spans="1:17" x14ac:dyDescent="0.2">
      <c r="B37" s="6"/>
    </row>
    <row r="38" spans="1:17" x14ac:dyDescent="0.2">
      <c r="B38" s="6"/>
    </row>
    <row r="39" spans="1:17" x14ac:dyDescent="0.2">
      <c r="B39" s="6"/>
    </row>
    <row r="40" spans="1:17" x14ac:dyDescent="0.2">
      <c r="B40" s="6"/>
      <c r="G40" s="6"/>
      <c r="H40" s="6"/>
      <c r="I40" s="6"/>
    </row>
    <row r="41" spans="1:17" ht="16" x14ac:dyDescent="0.2">
      <c r="C41" s="5" t="s">
        <v>46</v>
      </c>
    </row>
    <row r="42" spans="1:17" ht="16" x14ac:dyDescent="0.2">
      <c r="C42" s="5" t="s">
        <v>24</v>
      </c>
    </row>
    <row r="43" spans="1:17" ht="16" x14ac:dyDescent="0.2">
      <c r="C43" s="5" t="s">
        <v>48</v>
      </c>
    </row>
    <row r="44" spans="1:17" ht="16" x14ac:dyDescent="0.2">
      <c r="C44" s="5" t="s">
        <v>54</v>
      </c>
    </row>
    <row r="45" spans="1:17" ht="16" x14ac:dyDescent="0.2">
      <c r="C45" s="5" t="s">
        <v>49</v>
      </c>
    </row>
    <row r="46" spans="1:17" ht="16" x14ac:dyDescent="0.2">
      <c r="C46" s="5" t="s">
        <v>52</v>
      </c>
    </row>
    <row r="47" spans="1:17" ht="16" x14ac:dyDescent="0.2">
      <c r="C47" s="5" t="s">
        <v>50</v>
      </c>
    </row>
    <row r="48" spans="1:17" ht="16" x14ac:dyDescent="0.2">
      <c r="C48" s="5" t="s">
        <v>47</v>
      </c>
    </row>
    <row r="49" spans="3:3" ht="16" x14ac:dyDescent="0.2">
      <c r="C49" s="5" t="s">
        <v>51</v>
      </c>
    </row>
    <row r="50" spans="3:3" ht="16" x14ac:dyDescent="0.2">
      <c r="C50" s="5" t="s">
        <v>53</v>
      </c>
    </row>
    <row r="51" spans="3:3" ht="16" x14ac:dyDescent="0.2">
      <c r="C51" s="5" t="s">
        <v>55</v>
      </c>
    </row>
  </sheetData>
  <mergeCells count="30">
    <mergeCell ref="M30:P30"/>
    <mergeCell ref="C29:D29"/>
    <mergeCell ref="E29:F29"/>
    <mergeCell ref="P25:Q25"/>
    <mergeCell ref="P29:Q29"/>
    <mergeCell ref="M19:O19"/>
    <mergeCell ref="D23:G23"/>
    <mergeCell ref="I23:L23"/>
    <mergeCell ref="H29:K29"/>
    <mergeCell ref="I28:L28"/>
    <mergeCell ref="M25:O25"/>
    <mergeCell ref="B2:B3"/>
    <mergeCell ref="B4:B5"/>
    <mergeCell ref="M18:N18"/>
    <mergeCell ref="O18:P18"/>
    <mergeCell ref="B9:B10"/>
    <mergeCell ref="B6:B8"/>
    <mergeCell ref="P7:Q7"/>
    <mergeCell ref="H18:J18"/>
    <mergeCell ref="I34:J34"/>
    <mergeCell ref="C33:D33"/>
    <mergeCell ref="B12:B13"/>
    <mergeCell ref="B14:B15"/>
    <mergeCell ref="B23:B24"/>
    <mergeCell ref="B25:B26"/>
    <mergeCell ref="B20:B21"/>
    <mergeCell ref="B30:B31"/>
    <mergeCell ref="B16:B18"/>
    <mergeCell ref="B27:B29"/>
    <mergeCell ref="C31:F31"/>
  </mergeCells>
  <pageMargins left="0.25" right="0.25" top="0.75" bottom="0.75" header="0.3" footer="0.3"/>
  <pageSetup scale="6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16"/>
  <sheetViews>
    <sheetView workbookViewId="0">
      <pane ySplit="1" topLeftCell="A2" activePane="bottomLeft" state="frozen"/>
      <selection pane="bottomLeft" activeCell="F22" sqref="F22"/>
    </sheetView>
  </sheetViews>
  <sheetFormatPr baseColWidth="10" defaultColWidth="8.83203125" defaultRowHeight="15" x14ac:dyDescent="0.2"/>
  <cols>
    <col min="1" max="2" width="8.83203125" style="1"/>
    <col min="3" max="3" width="11.1640625" style="1" bestFit="1" customWidth="1"/>
    <col min="4" max="4" width="8.83203125" style="1"/>
    <col min="5" max="5" width="9.1640625" style="1" bestFit="1" customWidth="1"/>
    <col min="6" max="6" width="8.6640625" style="1" bestFit="1" customWidth="1"/>
    <col min="7" max="7" width="9.5" style="1" customWidth="1"/>
    <col min="8" max="8" width="8.83203125" style="1"/>
    <col min="9" max="9" width="10.1640625" style="1" bestFit="1" customWidth="1"/>
    <col min="10" max="10" width="8.83203125" style="1"/>
    <col min="11" max="11" width="11.1640625" style="1" bestFit="1" customWidth="1"/>
    <col min="12" max="12" width="12" style="1" customWidth="1"/>
    <col min="13" max="13" width="8.83203125" style="1"/>
    <col min="14" max="14" width="10.1640625" style="1" bestFit="1" customWidth="1"/>
    <col min="15" max="15" width="8.83203125" style="1"/>
    <col min="16" max="16" width="11.1640625" style="1" bestFit="1" customWidth="1"/>
    <col min="17" max="16384" width="8.83203125" style="1"/>
  </cols>
  <sheetData>
    <row r="1" spans="1:18" ht="16" x14ac:dyDescent="0.2">
      <c r="A1" s="1" t="s">
        <v>0</v>
      </c>
      <c r="B1" s="4"/>
      <c r="C1" s="73" t="s">
        <v>1</v>
      </c>
      <c r="D1" s="73" t="s">
        <v>2</v>
      </c>
      <c r="E1" s="73" t="s">
        <v>28</v>
      </c>
      <c r="F1" s="73" t="s">
        <v>3</v>
      </c>
      <c r="G1" s="73" t="s">
        <v>4</v>
      </c>
      <c r="H1" s="73" t="s">
        <v>5</v>
      </c>
      <c r="I1" s="73" t="s">
        <v>6</v>
      </c>
      <c r="J1" s="73" t="s">
        <v>7</v>
      </c>
      <c r="K1" s="73" t="s">
        <v>8</v>
      </c>
      <c r="L1" s="73" t="s">
        <v>9</v>
      </c>
      <c r="M1" s="73" t="s">
        <v>10</v>
      </c>
      <c r="N1" s="73" t="s">
        <v>11</v>
      </c>
      <c r="O1" s="73" t="s">
        <v>12</v>
      </c>
      <c r="P1" s="73" t="s">
        <v>13</v>
      </c>
      <c r="Q1" s="73" t="s">
        <v>31</v>
      </c>
      <c r="R1" s="81" t="s">
        <v>108</v>
      </c>
    </row>
    <row r="2" spans="1:18" x14ac:dyDescent="0.2">
      <c r="A2" s="82"/>
      <c r="B2" s="82"/>
      <c r="C2" s="82"/>
      <c r="D2" s="6"/>
      <c r="E2" s="6"/>
      <c r="F2" s="6"/>
      <c r="G2" s="82"/>
      <c r="H2" s="82"/>
      <c r="I2" s="82"/>
      <c r="J2" s="6"/>
      <c r="K2" s="6"/>
      <c r="L2" s="6"/>
      <c r="M2" s="6"/>
      <c r="N2" s="6"/>
      <c r="O2" s="6"/>
      <c r="P2" s="82"/>
      <c r="Q2" s="82"/>
      <c r="R2" s="82"/>
    </row>
    <row r="3" spans="1:18" x14ac:dyDescent="0.2">
      <c r="A3" s="82"/>
      <c r="B3" s="82"/>
      <c r="C3" s="172" t="s">
        <v>96</v>
      </c>
      <c r="D3" s="172"/>
      <c r="E3" s="172"/>
      <c r="F3" s="172"/>
      <c r="G3" s="6"/>
      <c r="H3" s="6"/>
      <c r="I3" s="176" t="s">
        <v>25</v>
      </c>
      <c r="J3" s="176"/>
      <c r="K3" s="176"/>
      <c r="L3" s="176"/>
      <c r="M3" s="82"/>
      <c r="N3" s="82"/>
      <c r="O3" s="82"/>
      <c r="P3" s="82"/>
      <c r="Q3" s="82"/>
      <c r="R3" s="82"/>
    </row>
    <row r="4" spans="1:18" x14ac:dyDescent="0.2">
      <c r="A4" s="82"/>
      <c r="B4" s="82"/>
      <c r="D4" s="173" t="s">
        <v>59</v>
      </c>
      <c r="E4" s="173"/>
      <c r="F4" s="173" t="s">
        <v>36</v>
      </c>
      <c r="G4" s="173"/>
      <c r="H4" s="6"/>
      <c r="I4" s="82"/>
      <c r="J4" s="6"/>
      <c r="K4" s="6"/>
      <c r="L4" s="6"/>
      <c r="M4" s="173" t="s">
        <v>62</v>
      </c>
      <c r="N4" s="173"/>
      <c r="O4" s="82"/>
      <c r="P4" s="173" t="s">
        <v>19</v>
      </c>
      <c r="Q4" s="173"/>
      <c r="R4" s="82"/>
    </row>
    <row r="5" spans="1:18" x14ac:dyDescent="0.2">
      <c r="A5" s="82"/>
      <c r="B5" s="82"/>
      <c r="C5" s="82"/>
      <c r="D5" s="82"/>
      <c r="F5" s="175" t="s">
        <v>18</v>
      </c>
      <c r="G5" s="175"/>
      <c r="H5" s="175"/>
      <c r="L5" s="83"/>
      <c r="M5" s="82"/>
      <c r="N5" s="82"/>
      <c r="O5" s="82"/>
      <c r="P5" s="83"/>
      <c r="Q5" s="83"/>
      <c r="R5" s="83"/>
    </row>
    <row r="6" spans="1:18" x14ac:dyDescent="0.2">
      <c r="A6" s="82"/>
      <c r="B6" s="82"/>
      <c r="C6" s="175" t="s">
        <v>38</v>
      </c>
      <c r="D6" s="175"/>
      <c r="E6" s="175"/>
      <c r="I6" s="175" t="s">
        <v>38</v>
      </c>
      <c r="J6" s="175"/>
      <c r="K6" s="175"/>
      <c r="L6" s="6"/>
      <c r="M6" s="82"/>
      <c r="N6" s="82"/>
      <c r="O6" s="6"/>
      <c r="P6" s="176" t="s">
        <v>32</v>
      </c>
      <c r="Q6" s="176"/>
      <c r="R6" s="179"/>
    </row>
    <row r="7" spans="1:18" x14ac:dyDescent="0.2">
      <c r="A7" s="82"/>
      <c r="B7" s="82"/>
      <c r="C7" s="82"/>
      <c r="D7" s="82"/>
      <c r="E7" s="6"/>
      <c r="F7" s="177" t="s">
        <v>76</v>
      </c>
      <c r="G7" s="177"/>
      <c r="H7" s="177"/>
      <c r="I7" s="82"/>
      <c r="J7" s="82"/>
      <c r="K7" s="82"/>
      <c r="L7" s="82"/>
      <c r="M7" s="83"/>
      <c r="N7" s="83"/>
      <c r="O7" s="82"/>
      <c r="P7" s="6"/>
      <c r="Q7" s="6"/>
      <c r="R7" s="6"/>
    </row>
    <row r="8" spans="1:18" ht="48" x14ac:dyDescent="0.2">
      <c r="A8" s="82"/>
      <c r="B8" s="82"/>
      <c r="C8" s="82"/>
      <c r="D8" s="82"/>
      <c r="E8" s="84" t="s">
        <v>79</v>
      </c>
      <c r="F8" s="6"/>
      <c r="H8" s="6"/>
      <c r="I8" s="6"/>
      <c r="K8" s="84" t="s">
        <v>78</v>
      </c>
      <c r="L8" s="84" t="s">
        <v>17</v>
      </c>
      <c r="M8" s="82"/>
      <c r="N8" s="82"/>
      <c r="O8" s="84" t="s">
        <v>61</v>
      </c>
      <c r="P8" s="83"/>
      <c r="Q8" s="82"/>
      <c r="R8" s="82"/>
    </row>
    <row r="9" spans="1:18" x14ac:dyDescent="0.2">
      <c r="A9" s="82"/>
      <c r="B9" s="82"/>
      <c r="C9" s="82"/>
      <c r="D9" s="6"/>
      <c r="E9" s="6"/>
      <c r="F9" s="6"/>
      <c r="G9" s="174" t="s">
        <v>75</v>
      </c>
      <c r="H9" s="174"/>
      <c r="I9" s="174"/>
      <c r="J9" s="174"/>
      <c r="K9" s="6"/>
      <c r="L9" s="82"/>
      <c r="M9" s="82"/>
      <c r="N9" s="82"/>
      <c r="O9" s="82"/>
      <c r="P9" s="6"/>
      <c r="Q9" s="83"/>
      <c r="R9" s="82"/>
    </row>
    <row r="10" spans="1:18" x14ac:dyDescent="0.2">
      <c r="A10" s="82"/>
      <c r="B10" s="82"/>
      <c r="C10" s="82"/>
      <c r="D10" s="82"/>
      <c r="E10" s="82"/>
      <c r="F10" s="82"/>
      <c r="G10" s="82"/>
      <c r="K10" s="82"/>
      <c r="L10" s="175" t="s">
        <v>60</v>
      </c>
      <c r="M10" s="175"/>
      <c r="N10" s="175"/>
      <c r="O10" s="82"/>
      <c r="P10" s="6"/>
      <c r="Q10" s="6"/>
      <c r="R10" s="6"/>
    </row>
    <row r="11" spans="1:18" x14ac:dyDescent="0.2">
      <c r="A11" s="82"/>
      <c r="B11" s="82"/>
      <c r="C11" s="176" t="s">
        <v>26</v>
      </c>
      <c r="D11" s="176"/>
      <c r="E11" s="178"/>
      <c r="F11" s="82"/>
      <c r="G11" s="82"/>
      <c r="H11" s="82"/>
      <c r="I11" s="82"/>
      <c r="J11" s="82"/>
      <c r="K11" s="6"/>
      <c r="L11" s="6"/>
      <c r="M11" s="6"/>
      <c r="N11" s="83"/>
      <c r="O11" s="82"/>
      <c r="P11" s="82"/>
      <c r="Q11" s="82"/>
      <c r="R11" s="82"/>
    </row>
    <row r="12" spans="1:18" x14ac:dyDescent="0.2">
      <c r="A12" s="82"/>
      <c r="B12" s="82"/>
      <c r="C12" s="82"/>
      <c r="D12" s="82"/>
      <c r="E12" s="82"/>
      <c r="F12" s="83"/>
      <c r="G12" s="174" t="s">
        <v>41</v>
      </c>
      <c r="H12" s="174"/>
      <c r="I12" s="174"/>
      <c r="J12" s="174"/>
      <c r="L12" s="83"/>
      <c r="N12" s="174" t="s">
        <v>41</v>
      </c>
      <c r="O12" s="174"/>
      <c r="P12" s="174"/>
      <c r="Q12" s="174"/>
      <c r="R12" s="82"/>
    </row>
    <row r="13" spans="1:18" x14ac:dyDescent="0.2">
      <c r="A13" s="82"/>
      <c r="B13" s="82"/>
      <c r="C13" s="82"/>
      <c r="D13" s="82"/>
      <c r="E13" s="82"/>
      <c r="F13" s="82"/>
      <c r="G13" s="82"/>
      <c r="H13" s="82"/>
      <c r="I13" s="82"/>
      <c r="J13" s="177" t="s">
        <v>76</v>
      </c>
      <c r="K13" s="177"/>
      <c r="L13" s="177"/>
      <c r="M13" s="82"/>
      <c r="N13" s="6"/>
      <c r="O13" s="6"/>
      <c r="P13" s="177" t="s">
        <v>76</v>
      </c>
      <c r="Q13" s="177"/>
      <c r="R13" s="177"/>
    </row>
    <row r="14" spans="1:18" x14ac:dyDescent="0.2">
      <c r="A14" s="82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3"/>
      <c r="M14" s="6"/>
      <c r="N14" s="6"/>
      <c r="O14" s="6"/>
      <c r="P14" s="82"/>
      <c r="Q14" s="82"/>
      <c r="R14" s="82"/>
    </row>
    <row r="15" spans="1:18" x14ac:dyDescent="0.2">
      <c r="H15" s="85"/>
      <c r="I15" s="85"/>
      <c r="J15" s="85"/>
    </row>
    <row r="16" spans="1:18" x14ac:dyDescent="0.2">
      <c r="C16" s="1">
        <v>2</v>
      </c>
      <c r="D16" s="1">
        <v>3</v>
      </c>
      <c r="E16" s="1">
        <v>4</v>
      </c>
      <c r="F16" s="1">
        <v>3</v>
      </c>
      <c r="G16" s="1">
        <v>3</v>
      </c>
      <c r="H16" s="1">
        <v>3</v>
      </c>
      <c r="I16" s="1">
        <v>2</v>
      </c>
      <c r="J16" s="1">
        <v>2</v>
      </c>
      <c r="K16" s="1">
        <v>2</v>
      </c>
      <c r="L16" s="1">
        <v>1</v>
      </c>
      <c r="M16" s="1">
        <v>3</v>
      </c>
      <c r="N16" s="1">
        <v>3</v>
      </c>
      <c r="O16" s="1">
        <v>2</v>
      </c>
      <c r="P16" s="1">
        <v>2</v>
      </c>
      <c r="Q16" s="1">
        <v>2</v>
      </c>
      <c r="R16" s="1">
        <v>1</v>
      </c>
    </row>
  </sheetData>
  <mergeCells count="18">
    <mergeCell ref="J13:L13"/>
    <mergeCell ref="C11:E11"/>
    <mergeCell ref="P13:R13"/>
    <mergeCell ref="G12:J12"/>
    <mergeCell ref="F4:G4"/>
    <mergeCell ref="M4:N4"/>
    <mergeCell ref="P4:Q4"/>
    <mergeCell ref="F5:H5"/>
    <mergeCell ref="P6:R6"/>
    <mergeCell ref="C3:F3"/>
    <mergeCell ref="D4:E4"/>
    <mergeCell ref="G9:J9"/>
    <mergeCell ref="N12:Q12"/>
    <mergeCell ref="L10:N10"/>
    <mergeCell ref="I3:L3"/>
    <mergeCell ref="C6:E6"/>
    <mergeCell ref="I6:K6"/>
    <mergeCell ref="F7:H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Trella v4</vt:lpstr>
      <vt:lpstr>Trella v3</vt:lpstr>
      <vt:lpstr>Trella v2</vt:lpstr>
      <vt:lpstr>Sheet1</vt:lpstr>
      <vt:lpstr>Sheet2</vt:lpstr>
      <vt:lpstr>Sheet1!Print_Area</vt:lpstr>
      <vt:lpstr>'Trella v2'!Print_Area</vt:lpstr>
      <vt:lpstr>'Trella v3'!Print_Area</vt:lpstr>
      <vt:lpstr>'Trella v4'!Print_Area</vt:lpstr>
      <vt:lpstr>Sheet1!Print_Titles</vt:lpstr>
      <vt:lpstr>'Trella v2'!Print_Titles</vt:lpstr>
      <vt:lpstr>'Trella v3'!Print_Titles</vt:lpstr>
      <vt:lpstr>'Trella v4'!Print_Titles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Chip</dc:creator>
  <cp:lastModifiedBy>Trella2</cp:lastModifiedBy>
  <cp:lastPrinted>2018-03-26T12:29:27Z</cp:lastPrinted>
  <dcterms:created xsi:type="dcterms:W3CDTF">2017-11-27T16:53:13Z</dcterms:created>
  <dcterms:modified xsi:type="dcterms:W3CDTF">2019-04-13T12:34:18Z</dcterms:modified>
</cp:coreProperties>
</file>